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60" windowWidth="19875" windowHeight="7410" tabRatio="530"/>
  </bookViews>
  <sheets>
    <sheet name="RPJMD Kecamatan" sheetId="7" r:id="rId1"/>
    <sheet name="target" sheetId="11" r:id="rId2"/>
    <sheet name="Sheet1" sheetId="12" r:id="rId3"/>
    <sheet name="Sheet2" sheetId="13" r:id="rId4"/>
    <sheet name="Sheet3" sheetId="14" r:id="rId5"/>
    <sheet name="Sheet4" sheetId="15" r:id="rId6"/>
    <sheet name="Sheet5" sheetId="16" r:id="rId7"/>
    <sheet name="Sheet6" sheetId="17" r:id="rId8"/>
    <sheet name="Sheet7" sheetId="18" r:id="rId9"/>
  </sheets>
  <definedNames>
    <definedName name="_xlnm._FilterDatabase" localSheetId="0" hidden="1">'RPJMD Kecamatan'!$C$12:$AG$143</definedName>
    <definedName name="_xlnm._FilterDatabase" localSheetId="1" hidden="1">target!$C$11:$AH$124</definedName>
    <definedName name="_xlnm.Print_Area" localSheetId="0">'RPJMD Kecamatan'!$K$1:$AH$151</definedName>
    <definedName name="_xlnm.Print_Area" localSheetId="2">Sheet1!$A$1:$P$50</definedName>
    <definedName name="_xlnm.Print_Area" localSheetId="3">Sheet2!$A$1:$R$43</definedName>
    <definedName name="_xlnm.Print_Area" localSheetId="5">Sheet4!$A$1:$L$42</definedName>
    <definedName name="_xlnm.Print_Area" localSheetId="6">Sheet5!$A$1:$I$18</definedName>
    <definedName name="_xlnm.Print_Area" localSheetId="8">Sheet7!$A$1:$I$42</definedName>
    <definedName name="_xlnm.Print_Area" localSheetId="1">target!$K$1:$AI$132</definedName>
    <definedName name="_xlnm.Print_Titles" localSheetId="0">'RPJMD Kecamatan'!$8:$10</definedName>
    <definedName name="_xlnm.Print_Titles" localSheetId="1">target!$8:$10</definedName>
  </definedNames>
  <calcPr calcId="144525"/>
</workbook>
</file>

<file path=xl/calcChain.xml><?xml version="1.0" encoding="utf-8"?>
<calcChain xmlns="http://schemas.openxmlformats.org/spreadsheetml/2006/main">
  <c r="Y115" i="7" l="1"/>
  <c r="Y116" i="7"/>
  <c r="Y117" i="7"/>
  <c r="Y118" i="7"/>
  <c r="Y119" i="7"/>
  <c r="Z115" i="7"/>
  <c r="AA115" i="7"/>
  <c r="AB115" i="7"/>
  <c r="AC115" i="7"/>
  <c r="AD115" i="7"/>
  <c r="AE115" i="7"/>
  <c r="AF115" i="7"/>
  <c r="Z116" i="7"/>
  <c r="AA116" i="7"/>
  <c r="AB116" i="7"/>
  <c r="AC116" i="7"/>
  <c r="AD116" i="7"/>
  <c r="AE116" i="7"/>
  <c r="AF116" i="7"/>
  <c r="Z117" i="7"/>
  <c r="AA117" i="7"/>
  <c r="AB117" i="7"/>
  <c r="AC117" i="7"/>
  <c r="AD117" i="7"/>
  <c r="AE117" i="7"/>
  <c r="AF117" i="7"/>
  <c r="Z118" i="7"/>
  <c r="AA118" i="7"/>
  <c r="AB118" i="7"/>
  <c r="AC118" i="7"/>
  <c r="AD118" i="7"/>
  <c r="AE118" i="7"/>
  <c r="AF118" i="7"/>
  <c r="Z119" i="7"/>
  <c r="AA119" i="7"/>
  <c r="AB119" i="7"/>
  <c r="AC119" i="7"/>
  <c r="AD119" i="7"/>
  <c r="AE119" i="7"/>
  <c r="AF119" i="7"/>
  <c r="AF114" i="7"/>
  <c r="AE114" i="7"/>
  <c r="AD114" i="7"/>
  <c r="AC114" i="7"/>
  <c r="AB114" i="7"/>
  <c r="AA114" i="7"/>
  <c r="Z114" i="7"/>
  <c r="Y114" i="7"/>
  <c r="Q114" i="7"/>
  <c r="P114" i="7"/>
  <c r="W109" i="7"/>
  <c r="X109" i="7"/>
  <c r="Y109" i="7"/>
  <c r="Z109" i="7"/>
  <c r="AA109" i="7"/>
  <c r="AB109" i="7"/>
  <c r="AC109" i="7"/>
  <c r="AD109" i="7"/>
  <c r="AE109" i="7"/>
  <c r="AF109" i="7"/>
  <c r="W110" i="7"/>
  <c r="X110" i="7"/>
  <c r="Y110" i="7"/>
  <c r="Z110" i="7"/>
  <c r="AA110" i="7"/>
  <c r="AB110" i="7"/>
  <c r="AC110" i="7"/>
  <c r="AD110" i="7"/>
  <c r="AE110" i="7"/>
  <c r="AF110" i="7"/>
  <c r="W111" i="7"/>
  <c r="X111" i="7"/>
  <c r="Y111" i="7"/>
  <c r="Z111" i="7"/>
  <c r="AA111" i="7"/>
  <c r="AB111" i="7"/>
  <c r="AC111" i="7"/>
  <c r="AD111" i="7"/>
  <c r="AE111" i="7"/>
  <c r="AF111" i="7"/>
  <c r="W112" i="7"/>
  <c r="X112" i="7"/>
  <c r="Y112" i="7"/>
  <c r="Z112" i="7"/>
  <c r="AA112" i="7"/>
  <c r="AB112" i="7"/>
  <c r="AC112" i="7"/>
  <c r="AD112" i="7"/>
  <c r="AE112" i="7"/>
  <c r="AF112" i="7"/>
  <c r="W113" i="7"/>
  <c r="X113" i="7"/>
  <c r="Y113" i="7"/>
  <c r="Z113" i="7"/>
  <c r="AA113" i="7"/>
  <c r="AB113" i="7"/>
  <c r="AC113" i="7"/>
  <c r="AD113" i="7"/>
  <c r="AE113" i="7"/>
  <c r="AF113" i="7"/>
  <c r="AF108" i="7"/>
  <c r="AE108" i="7"/>
  <c r="AD108" i="7"/>
  <c r="AC108" i="7"/>
  <c r="AB108" i="7"/>
  <c r="AA108" i="7"/>
  <c r="Z108" i="7"/>
  <c r="Y108" i="7"/>
  <c r="X108" i="7"/>
  <c r="W108" i="7"/>
  <c r="U109" i="7"/>
  <c r="V109" i="7"/>
  <c r="U110" i="7"/>
  <c r="V110" i="7"/>
  <c r="U111" i="7"/>
  <c r="V111" i="7"/>
  <c r="U112" i="7"/>
  <c r="V112" i="7"/>
  <c r="U113" i="7"/>
  <c r="V113" i="7"/>
  <c r="V108" i="7"/>
  <c r="U108" i="7"/>
  <c r="Q108" i="7"/>
  <c r="P108" i="7"/>
  <c r="I38" i="18"/>
  <c r="H38" i="18"/>
  <c r="G38" i="18"/>
  <c r="F38" i="18"/>
  <c r="E38" i="18"/>
  <c r="D38" i="18"/>
  <c r="C38" i="18"/>
  <c r="I37" i="18"/>
  <c r="H37" i="18"/>
  <c r="G37" i="18"/>
  <c r="F37" i="18"/>
  <c r="E37" i="18"/>
  <c r="D37" i="18"/>
  <c r="C37" i="18"/>
  <c r="I36" i="18"/>
  <c r="H36" i="18"/>
  <c r="G36" i="18"/>
  <c r="F36" i="18"/>
  <c r="E36" i="18"/>
  <c r="D36" i="18"/>
  <c r="C36" i="18"/>
  <c r="I35" i="18"/>
  <c r="H35" i="18"/>
  <c r="G35" i="18"/>
  <c r="F35" i="18"/>
  <c r="E35" i="18"/>
  <c r="D35" i="18"/>
  <c r="C35" i="18"/>
  <c r="I34" i="18"/>
  <c r="H34" i="18"/>
  <c r="G34" i="18"/>
  <c r="F34" i="18"/>
  <c r="E34" i="18"/>
  <c r="D34" i="18"/>
  <c r="C34" i="18"/>
  <c r="I33" i="18"/>
  <c r="H33" i="18"/>
  <c r="G33" i="18"/>
  <c r="F33" i="18"/>
  <c r="E33" i="18"/>
  <c r="D33" i="18"/>
  <c r="C33" i="18"/>
  <c r="B33" i="18"/>
  <c r="I32" i="18"/>
  <c r="H32" i="18"/>
  <c r="G32" i="18"/>
  <c r="F32" i="18"/>
  <c r="E32" i="18"/>
  <c r="D32" i="18"/>
  <c r="C32" i="18"/>
  <c r="I31" i="18"/>
  <c r="H31" i="18"/>
  <c r="G31" i="18"/>
  <c r="F31" i="18"/>
  <c r="E31" i="18"/>
  <c r="D31" i="18"/>
  <c r="C31" i="18"/>
  <c r="I30" i="18"/>
  <c r="H30" i="18"/>
  <c r="G30" i="18"/>
  <c r="F30" i="18"/>
  <c r="E30" i="18"/>
  <c r="D30" i="18"/>
  <c r="C30" i="18"/>
  <c r="I29" i="18"/>
  <c r="H29" i="18"/>
  <c r="G29" i="18"/>
  <c r="F29" i="18"/>
  <c r="E29" i="18"/>
  <c r="D29" i="18"/>
  <c r="C29" i="18"/>
  <c r="I28" i="18"/>
  <c r="H28" i="18"/>
  <c r="G28" i="18"/>
  <c r="F28" i="18"/>
  <c r="E28" i="18"/>
  <c r="D28" i="18"/>
  <c r="C28" i="18"/>
  <c r="I27" i="18"/>
  <c r="H27" i="18"/>
  <c r="G27" i="18"/>
  <c r="F27" i="18"/>
  <c r="E27" i="18"/>
  <c r="D27" i="18"/>
  <c r="C27" i="18"/>
  <c r="B27" i="18"/>
  <c r="S36" i="17"/>
  <c r="S37" i="17"/>
  <c r="S38" i="17"/>
  <c r="S39" i="17"/>
  <c r="S40" i="17"/>
  <c r="Q36" i="17"/>
  <c r="Q37" i="17"/>
  <c r="Q38" i="17"/>
  <c r="Q39" i="17"/>
  <c r="Q40" i="17"/>
  <c r="O36" i="17"/>
  <c r="O37" i="17"/>
  <c r="O38" i="17"/>
  <c r="X38" i="17" s="1"/>
  <c r="O39" i="17"/>
  <c r="O40" i="17"/>
  <c r="X40" i="17" s="1"/>
  <c r="S35" i="17"/>
  <c r="Q35" i="17"/>
  <c r="O35" i="17"/>
  <c r="S30" i="17"/>
  <c r="S31" i="17"/>
  <c r="S32" i="17"/>
  <c r="S33" i="17"/>
  <c r="S34" i="17"/>
  <c r="S29" i="17"/>
  <c r="Q30" i="17"/>
  <c r="Q31" i="17"/>
  <c r="Q32" i="17"/>
  <c r="Q33" i="17"/>
  <c r="Q34" i="17"/>
  <c r="Q29" i="17"/>
  <c r="O30" i="17"/>
  <c r="X30" i="17" s="1"/>
  <c r="O31" i="17"/>
  <c r="O32" i="17"/>
  <c r="O33" i="17"/>
  <c r="X33" i="17" s="1"/>
  <c r="O34" i="17"/>
  <c r="X34" i="17" s="1"/>
  <c r="O29" i="17"/>
  <c r="F29" i="17"/>
  <c r="R40" i="17"/>
  <c r="P40" i="17"/>
  <c r="N40" i="17"/>
  <c r="M40" i="17"/>
  <c r="L40" i="17"/>
  <c r="K40" i="17"/>
  <c r="J40" i="17"/>
  <c r="I40" i="17"/>
  <c r="H40" i="17"/>
  <c r="D40" i="17"/>
  <c r="X39" i="17"/>
  <c r="R39" i="17"/>
  <c r="P39" i="17"/>
  <c r="N39" i="17"/>
  <c r="M39" i="17"/>
  <c r="U39" i="17" s="1"/>
  <c r="L39" i="17"/>
  <c r="K39" i="17"/>
  <c r="J39" i="17"/>
  <c r="I39" i="17"/>
  <c r="H39" i="17"/>
  <c r="D39" i="17"/>
  <c r="R38" i="17"/>
  <c r="P38" i="17"/>
  <c r="N38" i="17"/>
  <c r="M38" i="17"/>
  <c r="L38" i="17"/>
  <c r="K38" i="17"/>
  <c r="J38" i="17"/>
  <c r="I38" i="17"/>
  <c r="H38" i="17"/>
  <c r="D38" i="17"/>
  <c r="X37" i="17"/>
  <c r="R37" i="17"/>
  <c r="P37" i="17"/>
  <c r="N37" i="17"/>
  <c r="M37" i="17"/>
  <c r="L37" i="17"/>
  <c r="K37" i="17"/>
  <c r="J37" i="17"/>
  <c r="I37" i="17"/>
  <c r="H37" i="17"/>
  <c r="D37" i="17"/>
  <c r="X36" i="17"/>
  <c r="R36" i="17"/>
  <c r="P36" i="17"/>
  <c r="N36" i="17"/>
  <c r="M36" i="17"/>
  <c r="L36" i="17"/>
  <c r="K36" i="17"/>
  <c r="J36" i="17"/>
  <c r="I36" i="17"/>
  <c r="H36" i="17"/>
  <c r="D36" i="17"/>
  <c r="X35" i="17"/>
  <c r="R35" i="17"/>
  <c r="P35" i="17"/>
  <c r="N35" i="17"/>
  <c r="M35" i="17"/>
  <c r="U35" i="17" s="1"/>
  <c r="L35" i="17"/>
  <c r="K35" i="17"/>
  <c r="J35" i="17"/>
  <c r="I35" i="17"/>
  <c r="H35" i="17"/>
  <c r="E35" i="17"/>
  <c r="F35" i="17" s="1"/>
  <c r="D35" i="17"/>
  <c r="C35" i="17"/>
  <c r="B35" i="17"/>
  <c r="A35" i="17"/>
  <c r="R34" i="17"/>
  <c r="P34" i="17"/>
  <c r="N34" i="17"/>
  <c r="M34" i="17"/>
  <c r="L34" i="17"/>
  <c r="K34" i="17"/>
  <c r="J34" i="17"/>
  <c r="I34" i="17"/>
  <c r="H34" i="17"/>
  <c r="D34" i="17"/>
  <c r="R33" i="17"/>
  <c r="P33" i="17"/>
  <c r="N33" i="17"/>
  <c r="M33" i="17"/>
  <c r="L33" i="17"/>
  <c r="K33" i="17"/>
  <c r="J33" i="17"/>
  <c r="I33" i="17"/>
  <c r="H33" i="17"/>
  <c r="D33" i="17"/>
  <c r="X32" i="17"/>
  <c r="R32" i="17"/>
  <c r="P32" i="17"/>
  <c r="N32" i="17"/>
  <c r="M32" i="17"/>
  <c r="L32" i="17"/>
  <c r="K32" i="17"/>
  <c r="J32" i="17"/>
  <c r="I32" i="17"/>
  <c r="H32" i="17"/>
  <c r="D32" i="17"/>
  <c r="X31" i="17"/>
  <c r="R31" i="17"/>
  <c r="P31" i="17"/>
  <c r="N31" i="17"/>
  <c r="M31" i="17"/>
  <c r="L31" i="17"/>
  <c r="K31" i="17"/>
  <c r="J31" i="17"/>
  <c r="I31" i="17"/>
  <c r="H31" i="17"/>
  <c r="D31" i="17"/>
  <c r="R30" i="17"/>
  <c r="P30" i="17"/>
  <c r="N30" i="17"/>
  <c r="M30" i="17"/>
  <c r="L30" i="17"/>
  <c r="K30" i="17"/>
  <c r="J30" i="17"/>
  <c r="I30" i="17"/>
  <c r="H30" i="17"/>
  <c r="D30" i="17"/>
  <c r="X29" i="17"/>
  <c r="R29" i="17"/>
  <c r="P29" i="17"/>
  <c r="N29" i="17"/>
  <c r="M29" i="17"/>
  <c r="L29" i="17"/>
  <c r="K29" i="17"/>
  <c r="J29" i="17"/>
  <c r="I29" i="17"/>
  <c r="H29" i="17"/>
  <c r="E29" i="17"/>
  <c r="D29" i="17"/>
  <c r="C29" i="17"/>
  <c r="B29" i="17"/>
  <c r="A29" i="17"/>
  <c r="F33" i="15"/>
  <c r="L38" i="15"/>
  <c r="K38" i="15"/>
  <c r="J38" i="15"/>
  <c r="I38" i="15"/>
  <c r="H38" i="15"/>
  <c r="G38" i="15"/>
  <c r="F38" i="15"/>
  <c r="E38" i="15"/>
  <c r="L37" i="15"/>
  <c r="K37" i="15"/>
  <c r="J37" i="15"/>
  <c r="I37" i="15"/>
  <c r="H37" i="15"/>
  <c r="G37" i="15"/>
  <c r="F37" i="15"/>
  <c r="E37" i="15"/>
  <c r="L36" i="15"/>
  <c r="K36" i="15"/>
  <c r="J36" i="15"/>
  <c r="I36" i="15"/>
  <c r="H36" i="15"/>
  <c r="G36" i="15"/>
  <c r="F36" i="15"/>
  <c r="E36" i="15"/>
  <c r="L35" i="15"/>
  <c r="K35" i="15"/>
  <c r="J35" i="15"/>
  <c r="I35" i="15"/>
  <c r="H35" i="15"/>
  <c r="G35" i="15"/>
  <c r="F35" i="15"/>
  <c r="E35" i="15"/>
  <c r="L34" i="15"/>
  <c r="K34" i="15"/>
  <c r="J34" i="15"/>
  <c r="I34" i="15"/>
  <c r="H34" i="15"/>
  <c r="G34" i="15"/>
  <c r="F34" i="15"/>
  <c r="E34" i="15"/>
  <c r="L33" i="15"/>
  <c r="K33" i="15"/>
  <c r="J33" i="15"/>
  <c r="I33" i="15"/>
  <c r="H33" i="15"/>
  <c r="G33" i="15"/>
  <c r="E33" i="15"/>
  <c r="D33" i="15"/>
  <c r="L32" i="15"/>
  <c r="K32" i="15"/>
  <c r="J32" i="15"/>
  <c r="I32" i="15"/>
  <c r="H32" i="15"/>
  <c r="G32" i="15"/>
  <c r="F32" i="15"/>
  <c r="E32" i="15"/>
  <c r="L31" i="15"/>
  <c r="K31" i="15"/>
  <c r="J31" i="15"/>
  <c r="I31" i="15"/>
  <c r="H31" i="15"/>
  <c r="G31" i="15"/>
  <c r="F31" i="15"/>
  <c r="E31" i="15"/>
  <c r="L30" i="15"/>
  <c r="K30" i="15"/>
  <c r="J30" i="15"/>
  <c r="I30" i="15"/>
  <c r="H30" i="15"/>
  <c r="G30" i="15"/>
  <c r="F30" i="15"/>
  <c r="E30" i="15"/>
  <c r="L29" i="15"/>
  <c r="K29" i="15"/>
  <c r="J29" i="15"/>
  <c r="I29" i="15"/>
  <c r="H29" i="15"/>
  <c r="G29" i="15"/>
  <c r="F29" i="15"/>
  <c r="E29" i="15"/>
  <c r="L28" i="15"/>
  <c r="K28" i="15"/>
  <c r="J28" i="15"/>
  <c r="I28" i="15"/>
  <c r="H28" i="15"/>
  <c r="G28" i="15"/>
  <c r="F28" i="15"/>
  <c r="E28" i="15"/>
  <c r="L27" i="15"/>
  <c r="K27" i="15"/>
  <c r="J27" i="15"/>
  <c r="I27" i="15"/>
  <c r="H27" i="15"/>
  <c r="G27" i="15"/>
  <c r="F27" i="15"/>
  <c r="E27" i="15"/>
  <c r="D27" i="15"/>
  <c r="Q29" i="13"/>
  <c r="R29" i="13"/>
  <c r="Q30" i="13"/>
  <c r="R30" i="13"/>
  <c r="Q31" i="13"/>
  <c r="R31" i="13"/>
  <c r="Q32" i="13"/>
  <c r="R32" i="13"/>
  <c r="Q33" i="13"/>
  <c r="R33" i="13"/>
  <c r="Q34" i="13"/>
  <c r="R34" i="13"/>
  <c r="Q35" i="13"/>
  <c r="R35" i="13"/>
  <c r="Q36" i="13"/>
  <c r="R36" i="13"/>
  <c r="Q37" i="13"/>
  <c r="R37" i="13"/>
  <c r="Q38" i="13"/>
  <c r="R38" i="13"/>
  <c r="Q39" i="13"/>
  <c r="R39" i="13"/>
  <c r="R28" i="13"/>
  <c r="Q28" i="13"/>
  <c r="U38" i="17" l="1"/>
  <c r="U40" i="17"/>
  <c r="U36" i="17"/>
  <c r="U30" i="17"/>
  <c r="U37" i="17"/>
  <c r="U29" i="17"/>
  <c r="U33" i="17"/>
  <c r="U31" i="17"/>
  <c r="U32" i="17"/>
  <c r="U34" i="17"/>
  <c r="U39" i="13"/>
  <c r="U38" i="13"/>
  <c r="U37" i="13"/>
  <c r="U36" i="13"/>
  <c r="U35" i="13"/>
  <c r="U34" i="13"/>
  <c r="D34" i="13"/>
  <c r="U33" i="13"/>
  <c r="U32" i="13"/>
  <c r="U31" i="13"/>
  <c r="U30" i="13"/>
  <c r="U29" i="13"/>
  <c r="U28" i="13"/>
  <c r="D28" i="13"/>
  <c r="AK119" i="7" l="1"/>
  <c r="X119" i="7"/>
  <c r="W119" i="7"/>
  <c r="V119" i="7"/>
  <c r="U119" i="7"/>
  <c r="AK118" i="7"/>
  <c r="X118" i="7"/>
  <c r="W118" i="7"/>
  <c r="V118" i="7"/>
  <c r="U118" i="7"/>
  <c r="AK117" i="7"/>
  <c r="X117" i="7"/>
  <c r="W117" i="7"/>
  <c r="V117" i="7"/>
  <c r="U117" i="7"/>
  <c r="AK116" i="7"/>
  <c r="X116" i="7"/>
  <c r="W116" i="7"/>
  <c r="V116" i="7"/>
  <c r="U116" i="7"/>
  <c r="AK115" i="7"/>
  <c r="X115" i="7"/>
  <c r="W115" i="7"/>
  <c r="V115" i="7"/>
  <c r="U115" i="7"/>
  <c r="AK114" i="7"/>
  <c r="X114" i="7"/>
  <c r="W114" i="7"/>
  <c r="V114" i="7"/>
  <c r="U114" i="7"/>
  <c r="AK113" i="7"/>
  <c r="AK112" i="7"/>
  <c r="AK111" i="7"/>
  <c r="AK110" i="7"/>
  <c r="AK108" i="7"/>
  <c r="AE121" i="7" l="1"/>
  <c r="AE120" i="7"/>
  <c r="Z103" i="7"/>
  <c r="AB103" i="7"/>
  <c r="AD103" i="7"/>
  <c r="AE103" i="7"/>
  <c r="Z104" i="7"/>
  <c r="AB104" i="7"/>
  <c r="AK104" i="7" s="1"/>
  <c r="AD104" i="7"/>
  <c r="AE104" i="7"/>
  <c r="Z105" i="7"/>
  <c r="AB105" i="7"/>
  <c r="AD105" i="7"/>
  <c r="AE105" i="7"/>
  <c r="Z106" i="7"/>
  <c r="AB106" i="7"/>
  <c r="AK106" i="7" s="1"/>
  <c r="AD106" i="7"/>
  <c r="AE106" i="7"/>
  <c r="Z107" i="7"/>
  <c r="AB107" i="7"/>
  <c r="AK107" i="7" s="1"/>
  <c r="AD107" i="7"/>
  <c r="AE107" i="7"/>
  <c r="AE102" i="7"/>
  <c r="AB102" i="7"/>
  <c r="AK102" i="7" s="1"/>
  <c r="Z102" i="7"/>
  <c r="AE95" i="7"/>
  <c r="Z95" i="7"/>
  <c r="AE21" i="7"/>
  <c r="I21" i="17"/>
  <c r="I20" i="17"/>
  <c r="I17" i="17"/>
  <c r="I10" i="17"/>
  <c r="I11" i="17"/>
  <c r="I12" i="17"/>
  <c r="I13" i="17"/>
  <c r="I14" i="17"/>
  <c r="I15" i="17"/>
  <c r="I9" i="17"/>
  <c r="AK103" i="7"/>
  <c r="AK105" i="7"/>
  <c r="S18" i="17"/>
  <c r="AD21" i="7" s="1"/>
  <c r="R18" i="17"/>
  <c r="Q18" i="17"/>
  <c r="AB21" i="7" s="1"/>
  <c r="P18" i="17"/>
  <c r="O18" i="17"/>
  <c r="N18" i="17"/>
  <c r="M18" i="17"/>
  <c r="L18" i="17"/>
  <c r="K18" i="17"/>
  <c r="J18" i="17"/>
  <c r="I18" i="17"/>
  <c r="H18" i="17"/>
  <c r="D24" i="17"/>
  <c r="D23" i="17"/>
  <c r="D11" i="17"/>
  <c r="D10" i="17"/>
  <c r="T17" i="13"/>
  <c r="T16" i="13"/>
  <c r="P9" i="13"/>
  <c r="P10" i="13"/>
  <c r="P11" i="13"/>
  <c r="P12" i="13"/>
  <c r="P13" i="13"/>
  <c r="P14" i="13"/>
  <c r="P8" i="13"/>
  <c r="O9" i="13"/>
  <c r="O10" i="13"/>
  <c r="O11" i="13"/>
  <c r="O12" i="13"/>
  <c r="O13" i="13"/>
  <c r="O14" i="13"/>
  <c r="O8" i="13"/>
  <c r="N9" i="13"/>
  <c r="N10" i="13"/>
  <c r="N11" i="13"/>
  <c r="N12" i="13"/>
  <c r="N13" i="13"/>
  <c r="N14" i="13"/>
  <c r="N8" i="13"/>
  <c r="J23" i="13"/>
  <c r="J24" i="13"/>
  <c r="J25" i="13"/>
  <c r="J26" i="13"/>
  <c r="J27" i="13"/>
  <c r="J22" i="13"/>
  <c r="U41" i="13"/>
  <c r="J20" i="13"/>
  <c r="J19" i="13"/>
  <c r="Q17" i="13"/>
  <c r="Q16" i="13"/>
  <c r="V15" i="13"/>
  <c r="U17" i="13"/>
  <c r="R17" i="13"/>
  <c r="J9" i="13"/>
  <c r="J13" i="13"/>
  <c r="U16" i="13"/>
  <c r="U18" i="13"/>
  <c r="U19" i="13"/>
  <c r="U20" i="13"/>
  <c r="U21" i="13"/>
  <c r="U22" i="13"/>
  <c r="U23" i="13"/>
  <c r="U24" i="13"/>
  <c r="U25" i="13"/>
  <c r="U26" i="13"/>
  <c r="U27" i="13"/>
  <c r="U40" i="13"/>
  <c r="U42" i="13"/>
  <c r="U9" i="13"/>
  <c r="U10" i="13"/>
  <c r="J10" i="13" s="1"/>
  <c r="U11" i="13"/>
  <c r="J11" i="13" s="1"/>
  <c r="U12" i="13"/>
  <c r="J12" i="13" s="1"/>
  <c r="U13" i="13"/>
  <c r="U14" i="13"/>
  <c r="J14" i="13" s="1"/>
  <c r="U15" i="13"/>
  <c r="U8" i="13"/>
  <c r="J8" i="13" s="1"/>
  <c r="V19" i="7"/>
  <c r="X24" i="17"/>
  <c r="S24" i="17" s="1"/>
  <c r="X25" i="17"/>
  <c r="S25" i="17" s="1"/>
  <c r="X26" i="17"/>
  <c r="S26" i="17" s="1"/>
  <c r="X27" i="17"/>
  <c r="S27" i="17" s="1"/>
  <c r="X28" i="17"/>
  <c r="S28" i="17" s="1"/>
  <c r="X41" i="17"/>
  <c r="X42" i="17"/>
  <c r="X23" i="17"/>
  <c r="S23" i="17" s="1"/>
  <c r="AD102" i="7" s="1"/>
  <c r="AF21" i="7" l="1"/>
  <c r="U18" i="17"/>
  <c r="AK21" i="7"/>
  <c r="O10" i="17"/>
  <c r="Z13" i="7" s="1"/>
  <c r="O11" i="17"/>
  <c r="Z14" i="7" s="1"/>
  <c r="O12" i="17"/>
  <c r="Z15" i="7" s="1"/>
  <c r="O13" i="17"/>
  <c r="Z16" i="7" s="1"/>
  <c r="O14" i="17"/>
  <c r="Z17" i="7" s="1"/>
  <c r="O15" i="17"/>
  <c r="Z18" i="7" s="1"/>
  <c r="Q10" i="17"/>
  <c r="AB13" i="7" s="1"/>
  <c r="AK13" i="7" s="1"/>
  <c r="Q11" i="17"/>
  <c r="AB14" i="7" s="1"/>
  <c r="AK14" i="7" s="1"/>
  <c r="Q12" i="17"/>
  <c r="AB15" i="7" s="1"/>
  <c r="AK15" i="7" s="1"/>
  <c r="Q13" i="17"/>
  <c r="AB16" i="7" s="1"/>
  <c r="AK16" i="7" s="1"/>
  <c r="Q14" i="17"/>
  <c r="AB17" i="7" s="1"/>
  <c r="AK17" i="7" s="1"/>
  <c r="Q15" i="17"/>
  <c r="AB18" i="7" s="1"/>
  <c r="AK18" i="7" s="1"/>
  <c r="S10" i="17"/>
  <c r="AD13" i="7" s="1"/>
  <c r="S11" i="17"/>
  <c r="AD14" i="7" s="1"/>
  <c r="S12" i="17"/>
  <c r="AD15" i="7" s="1"/>
  <c r="S13" i="17"/>
  <c r="AD16" i="7" s="1"/>
  <c r="S14" i="17"/>
  <c r="AD17" i="7" s="1"/>
  <c r="S15" i="17"/>
  <c r="AD18" i="7" s="1"/>
  <c r="O21" i="17"/>
  <c r="Z121" i="7" s="1"/>
  <c r="Q21" i="17"/>
  <c r="AB121" i="7" s="1"/>
  <c r="AK121" i="7" s="1"/>
  <c r="S21" i="17"/>
  <c r="AD121" i="7" s="1"/>
  <c r="S42" i="17"/>
  <c r="Q42" i="17"/>
  <c r="S20" i="17"/>
  <c r="AD120" i="7" s="1"/>
  <c r="Q20" i="17"/>
  <c r="AB120" i="7" s="1"/>
  <c r="AK120" i="7" s="1"/>
  <c r="O20" i="17"/>
  <c r="Z120" i="7" s="1"/>
  <c r="S17" i="17"/>
  <c r="AD20" i="7" s="1"/>
  <c r="Q17" i="17"/>
  <c r="AB20" i="7" s="1"/>
  <c r="AK20" i="7" s="1"/>
  <c r="O17" i="17"/>
  <c r="Z20" i="7" s="1"/>
  <c r="S9" i="17"/>
  <c r="AD12" i="7" s="1"/>
  <c r="Q9" i="17"/>
  <c r="AB12" i="7" s="1"/>
  <c r="AK12" i="7" s="1"/>
  <c r="O9" i="17"/>
  <c r="Z12" i="7" s="1"/>
  <c r="M24" i="17"/>
  <c r="X103" i="7" s="1"/>
  <c r="M25" i="17"/>
  <c r="X104" i="7" s="1"/>
  <c r="M26" i="17"/>
  <c r="X105" i="7" s="1"/>
  <c r="M27" i="17"/>
  <c r="X106" i="7" s="1"/>
  <c r="M28" i="17"/>
  <c r="X107" i="7" s="1"/>
  <c r="K24" i="17"/>
  <c r="V103" i="7" s="1"/>
  <c r="K25" i="17"/>
  <c r="V104" i="7" s="1"/>
  <c r="K26" i="17"/>
  <c r="V105" i="7" s="1"/>
  <c r="K27" i="17"/>
  <c r="V106" i="7" s="1"/>
  <c r="K28" i="17"/>
  <c r="V107" i="7" s="1"/>
  <c r="M10" i="17"/>
  <c r="X13" i="7" s="1"/>
  <c r="M11" i="17"/>
  <c r="X14" i="7" s="1"/>
  <c r="M12" i="17"/>
  <c r="X15" i="7" s="1"/>
  <c r="M13" i="17"/>
  <c r="X16" i="7" s="1"/>
  <c r="M14" i="17"/>
  <c r="X17" i="7" s="1"/>
  <c r="M15" i="17"/>
  <c r="X18" i="7" s="1"/>
  <c r="K10" i="17"/>
  <c r="V13" i="7" s="1"/>
  <c r="K11" i="17"/>
  <c r="V14" i="7" s="1"/>
  <c r="K12" i="17"/>
  <c r="V15" i="7" s="1"/>
  <c r="K13" i="17"/>
  <c r="V16" i="7" s="1"/>
  <c r="K14" i="17"/>
  <c r="V17" i="7" s="1"/>
  <c r="K15" i="17"/>
  <c r="V18" i="7" s="1"/>
  <c r="M21" i="17"/>
  <c r="X121" i="7" s="1"/>
  <c r="K21" i="17"/>
  <c r="V121" i="7" s="1"/>
  <c r="M23" i="17"/>
  <c r="X102" i="7" s="1"/>
  <c r="K23" i="17"/>
  <c r="V102" i="7" s="1"/>
  <c r="M42" i="17"/>
  <c r="K42" i="17"/>
  <c r="M20" i="17"/>
  <c r="X120" i="7" s="1"/>
  <c r="K20" i="17"/>
  <c r="V120" i="7" s="1"/>
  <c r="M17" i="17"/>
  <c r="X20" i="7" s="1"/>
  <c r="K17" i="17"/>
  <c r="V20" i="7" s="1"/>
  <c r="M9" i="17"/>
  <c r="X12" i="7" s="1"/>
  <c r="K9" i="17"/>
  <c r="V12" i="7" s="1"/>
  <c r="I24" i="17"/>
  <c r="I25" i="17"/>
  <c r="I26" i="17"/>
  <c r="I27" i="17"/>
  <c r="I28" i="17"/>
  <c r="I23" i="17"/>
  <c r="I42" i="17"/>
  <c r="D28" i="17"/>
  <c r="D27" i="17"/>
  <c r="D26" i="17"/>
  <c r="D25" i="17"/>
  <c r="D42" i="17"/>
  <c r="D21" i="17"/>
  <c r="D20" i="17"/>
  <c r="D17" i="17"/>
  <c r="D12" i="17"/>
  <c r="D13" i="17"/>
  <c r="D14" i="17"/>
  <c r="D15" i="17"/>
  <c r="D9" i="17"/>
  <c r="C42" i="17"/>
  <c r="C23" i="17"/>
  <c r="C20" i="17"/>
  <c r="C17" i="17"/>
  <c r="C9" i="17"/>
  <c r="A23" i="17"/>
  <c r="B20" i="17"/>
  <c r="E16" i="16"/>
  <c r="B23" i="17" s="1"/>
  <c r="B16" i="16"/>
  <c r="B12" i="16"/>
  <c r="A20" i="17" s="1"/>
  <c r="B8" i="16"/>
  <c r="A9" i="17" s="1"/>
  <c r="E9" i="16"/>
  <c r="B17" i="17" s="1"/>
  <c r="E8" i="16"/>
  <c r="B9" i="17" s="1"/>
  <c r="AF12" i="7" l="1"/>
  <c r="AF20" i="7"/>
  <c r="AF15" i="7"/>
  <c r="AF17" i="7"/>
  <c r="AF16" i="7"/>
  <c r="V95" i="7"/>
  <c r="AK109" i="7"/>
  <c r="AB95" i="7"/>
  <c r="AK95" i="7" s="1"/>
  <c r="AD95" i="7"/>
  <c r="AF14" i="7"/>
  <c r="X95" i="7"/>
  <c r="AF18" i="7"/>
  <c r="AF13" i="7"/>
  <c r="U23" i="17"/>
  <c r="AF102" i="7" s="1"/>
  <c r="U28" i="17"/>
  <c r="AF107" i="7" s="1"/>
  <c r="U24" i="17"/>
  <c r="AF103" i="7" s="1"/>
  <c r="U27" i="17"/>
  <c r="AF106" i="7" s="1"/>
  <c r="U42" i="17"/>
  <c r="U25" i="17"/>
  <c r="AF104" i="7" s="1"/>
  <c r="U26" i="17"/>
  <c r="AF105" i="7" s="1"/>
  <c r="U10" i="17"/>
  <c r="U13" i="17"/>
  <c r="U20" i="17"/>
  <c r="AF120" i="7" s="1"/>
  <c r="U17" i="17"/>
  <c r="U21" i="17"/>
  <c r="AF121" i="7" s="1"/>
  <c r="U9" i="17"/>
  <c r="U14" i="17"/>
  <c r="U15" i="17"/>
  <c r="U12" i="17"/>
  <c r="U11" i="17"/>
  <c r="Q9" i="13"/>
  <c r="R9" i="13"/>
  <c r="Q10" i="13"/>
  <c r="R10" i="13"/>
  <c r="Q11" i="13"/>
  <c r="R11" i="13"/>
  <c r="Q12" i="13"/>
  <c r="R12" i="13"/>
  <c r="Q13" i="13"/>
  <c r="R13" i="13"/>
  <c r="Q14" i="13"/>
  <c r="R14" i="13"/>
  <c r="Q15" i="13"/>
  <c r="R15" i="13"/>
  <c r="R16" i="13"/>
  <c r="Q18" i="13"/>
  <c r="R18" i="13"/>
  <c r="Q19" i="13"/>
  <c r="R19" i="13"/>
  <c r="Q20" i="13"/>
  <c r="R20" i="13"/>
  <c r="Q21" i="13"/>
  <c r="R21" i="13"/>
  <c r="Q22" i="13"/>
  <c r="R22" i="13"/>
  <c r="Q23" i="13"/>
  <c r="R23" i="13"/>
  <c r="Q24" i="13"/>
  <c r="R24" i="13"/>
  <c r="Q25" i="13"/>
  <c r="R25" i="13"/>
  <c r="Q26" i="13"/>
  <c r="R26" i="13"/>
  <c r="Q27" i="13"/>
  <c r="R27" i="13"/>
  <c r="Q40" i="13"/>
  <c r="R40" i="13"/>
  <c r="Q41" i="13"/>
  <c r="R41" i="13"/>
  <c r="Q8" i="13"/>
  <c r="R8" i="13"/>
  <c r="AF95" i="7" l="1"/>
  <c r="N16" i="13"/>
  <c r="O16" i="13"/>
  <c r="P16" i="13"/>
  <c r="N19" i="13"/>
  <c r="O19" i="13"/>
  <c r="P19" i="13"/>
  <c r="N20" i="13"/>
  <c r="O20" i="13"/>
  <c r="P20" i="13"/>
  <c r="O22" i="13"/>
  <c r="P22" i="13"/>
  <c r="O23" i="13"/>
  <c r="P23" i="13"/>
  <c r="O24" i="13"/>
  <c r="P24" i="13"/>
  <c r="O25" i="13"/>
  <c r="P25" i="13"/>
  <c r="O26" i="13"/>
  <c r="P26" i="13"/>
  <c r="O27" i="13"/>
  <c r="P27" i="13"/>
  <c r="N41" i="13"/>
  <c r="O41" i="13"/>
  <c r="P41" i="13"/>
  <c r="N16" i="12"/>
  <c r="O16" i="12"/>
  <c r="P16" i="12"/>
  <c r="N9" i="12"/>
  <c r="O9" i="12"/>
  <c r="P9" i="12"/>
  <c r="N10" i="12"/>
  <c r="O10" i="12"/>
  <c r="P10" i="12"/>
  <c r="N11" i="12"/>
  <c r="O11" i="12"/>
  <c r="P11" i="12"/>
  <c r="N12" i="12"/>
  <c r="O12" i="12"/>
  <c r="P12" i="12"/>
  <c r="N13" i="12"/>
  <c r="O13" i="12"/>
  <c r="P13" i="12"/>
  <c r="N14" i="12"/>
  <c r="O14" i="12"/>
  <c r="P14" i="12"/>
  <c r="N18" i="12"/>
  <c r="O18" i="12"/>
  <c r="P18" i="12"/>
  <c r="N19" i="12"/>
  <c r="O19" i="12"/>
  <c r="P19" i="12"/>
  <c r="N21" i="12"/>
  <c r="O21" i="12"/>
  <c r="P21" i="12"/>
  <c r="N22" i="12"/>
  <c r="O22" i="12"/>
  <c r="P22" i="12"/>
  <c r="N23" i="12"/>
  <c r="O23" i="12"/>
  <c r="P23" i="12"/>
  <c r="N24" i="12"/>
  <c r="O24" i="12"/>
  <c r="P24" i="12"/>
  <c r="N25" i="12"/>
  <c r="O25" i="12"/>
  <c r="P25" i="12"/>
  <c r="N26" i="12"/>
  <c r="O26" i="12"/>
  <c r="P26" i="12"/>
  <c r="N40" i="12"/>
  <c r="O40" i="12"/>
  <c r="P40" i="12"/>
  <c r="P8" i="12"/>
  <c r="O8" i="12"/>
  <c r="N8" i="12"/>
  <c r="D22" i="13"/>
  <c r="D21" i="15" s="1"/>
  <c r="E23" i="17" s="1"/>
  <c r="D19" i="13"/>
  <c r="D18" i="15" s="1"/>
  <c r="E20" i="17" s="1"/>
  <c r="D41" i="13"/>
  <c r="D40" i="15" s="1"/>
  <c r="E42" i="17" s="1"/>
  <c r="D16" i="13"/>
  <c r="D16" i="15" s="1"/>
  <c r="E17" i="17" s="1"/>
  <c r="D8" i="13"/>
  <c r="D8" i="15" s="1"/>
  <c r="E9" i="17" s="1"/>
  <c r="I9" i="18"/>
  <c r="I10" i="18"/>
  <c r="I11" i="18"/>
  <c r="I12" i="18"/>
  <c r="I13" i="18"/>
  <c r="I14" i="18"/>
  <c r="I16" i="18"/>
  <c r="I40" i="18"/>
  <c r="I18" i="18"/>
  <c r="I19" i="18"/>
  <c r="I21" i="18"/>
  <c r="I22" i="18"/>
  <c r="I23" i="18"/>
  <c r="I24" i="18"/>
  <c r="I25" i="18"/>
  <c r="I26" i="18"/>
  <c r="I8" i="18"/>
  <c r="E9" i="15"/>
  <c r="F9" i="15"/>
  <c r="G9" i="15"/>
  <c r="H10" i="17" s="1"/>
  <c r="C9" i="18" s="1"/>
  <c r="H9" i="15"/>
  <c r="J10" i="17" s="1"/>
  <c r="I9" i="15"/>
  <c r="L10" i="17" s="1"/>
  <c r="J9" i="15"/>
  <c r="N10" i="17" s="1"/>
  <c r="F9" i="18" s="1"/>
  <c r="K9" i="15"/>
  <c r="P10" i="17" s="1"/>
  <c r="G9" i="18" s="1"/>
  <c r="L9" i="15"/>
  <c r="R10" i="17" s="1"/>
  <c r="H9" i="18" s="1"/>
  <c r="E10" i="15"/>
  <c r="F10" i="15"/>
  <c r="G10" i="15"/>
  <c r="H11" i="17" s="1"/>
  <c r="C10" i="18" s="1"/>
  <c r="H10" i="15"/>
  <c r="J11" i="17" s="1"/>
  <c r="I10" i="15"/>
  <c r="L11" i="17" s="1"/>
  <c r="J10" i="15"/>
  <c r="N11" i="17" s="1"/>
  <c r="F10" i="18" s="1"/>
  <c r="K10" i="15"/>
  <c r="P11" i="17" s="1"/>
  <c r="G10" i="18" s="1"/>
  <c r="L10" i="15"/>
  <c r="R11" i="17" s="1"/>
  <c r="H10" i="18" s="1"/>
  <c r="E11" i="15"/>
  <c r="F11" i="15"/>
  <c r="G11" i="15"/>
  <c r="H12" i="17" s="1"/>
  <c r="C11" i="18" s="1"/>
  <c r="H11" i="15"/>
  <c r="J12" i="17" s="1"/>
  <c r="I11" i="15"/>
  <c r="L12" i="17" s="1"/>
  <c r="J11" i="15"/>
  <c r="N12" i="17" s="1"/>
  <c r="F11" i="18" s="1"/>
  <c r="K11" i="15"/>
  <c r="P12" i="17" s="1"/>
  <c r="G11" i="18" s="1"/>
  <c r="L11" i="15"/>
  <c r="R12" i="17" s="1"/>
  <c r="H11" i="18" s="1"/>
  <c r="E12" i="15"/>
  <c r="F12" i="15"/>
  <c r="G12" i="15"/>
  <c r="H13" i="17" s="1"/>
  <c r="C12" i="18" s="1"/>
  <c r="H12" i="15"/>
  <c r="J13" i="17" s="1"/>
  <c r="I12" i="15"/>
  <c r="L13" i="17" s="1"/>
  <c r="J12" i="15"/>
  <c r="N13" i="17" s="1"/>
  <c r="F12" i="18" s="1"/>
  <c r="K12" i="15"/>
  <c r="P13" i="17" s="1"/>
  <c r="G12" i="18" s="1"/>
  <c r="L12" i="15"/>
  <c r="R13" i="17" s="1"/>
  <c r="H12" i="18" s="1"/>
  <c r="E13" i="15"/>
  <c r="F13" i="15"/>
  <c r="G13" i="15"/>
  <c r="H14" i="17" s="1"/>
  <c r="C13" i="18" s="1"/>
  <c r="H13" i="15"/>
  <c r="J14" i="17" s="1"/>
  <c r="I13" i="15"/>
  <c r="L14" i="17" s="1"/>
  <c r="J13" i="15"/>
  <c r="N14" i="17" s="1"/>
  <c r="F13" i="18" s="1"/>
  <c r="K13" i="15"/>
  <c r="P14" i="17" s="1"/>
  <c r="G13" i="18" s="1"/>
  <c r="L13" i="15"/>
  <c r="R14" i="17" s="1"/>
  <c r="H13" i="18" s="1"/>
  <c r="E14" i="15"/>
  <c r="F14" i="15"/>
  <c r="G14" i="15"/>
  <c r="H15" i="17" s="1"/>
  <c r="C14" i="18" s="1"/>
  <c r="H14" i="15"/>
  <c r="J15" i="17" s="1"/>
  <c r="I14" i="15"/>
  <c r="L15" i="17" s="1"/>
  <c r="J14" i="15"/>
  <c r="N15" i="17" s="1"/>
  <c r="F14" i="18" s="1"/>
  <c r="K14" i="15"/>
  <c r="P15" i="17" s="1"/>
  <c r="G14" i="18" s="1"/>
  <c r="L14" i="15"/>
  <c r="R15" i="17" s="1"/>
  <c r="H14" i="18" s="1"/>
  <c r="E16" i="15"/>
  <c r="F16" i="15"/>
  <c r="G16" i="15"/>
  <c r="H17" i="17" s="1"/>
  <c r="C16" i="18" s="1"/>
  <c r="H16" i="15"/>
  <c r="J17" i="17" s="1"/>
  <c r="I16" i="15"/>
  <c r="L17" i="17" s="1"/>
  <c r="J16" i="15"/>
  <c r="N17" i="17" s="1"/>
  <c r="F16" i="18" s="1"/>
  <c r="K16" i="15"/>
  <c r="P17" i="17" s="1"/>
  <c r="G16" i="18" s="1"/>
  <c r="L16" i="15"/>
  <c r="R17" i="17" s="1"/>
  <c r="H16" i="18" s="1"/>
  <c r="E40" i="15"/>
  <c r="F40" i="15"/>
  <c r="G40" i="15"/>
  <c r="H42" i="17" s="1"/>
  <c r="C40" i="18" s="1"/>
  <c r="H40" i="15"/>
  <c r="J42" i="17" s="1"/>
  <c r="I40" i="15"/>
  <c r="L42" i="17" s="1"/>
  <c r="J40" i="15"/>
  <c r="N42" i="17" s="1"/>
  <c r="K40" i="15"/>
  <c r="P42" i="17" s="1"/>
  <c r="L40" i="15"/>
  <c r="R42" i="17" s="1"/>
  <c r="E18" i="15"/>
  <c r="F18" i="15"/>
  <c r="G18" i="15"/>
  <c r="H20" i="17" s="1"/>
  <c r="C18" i="18" s="1"/>
  <c r="H18" i="15"/>
  <c r="J20" i="17" s="1"/>
  <c r="I18" i="15"/>
  <c r="L20" i="17" s="1"/>
  <c r="J18" i="15"/>
  <c r="N20" i="17" s="1"/>
  <c r="K18" i="15"/>
  <c r="P20" i="17" s="1"/>
  <c r="L18" i="15"/>
  <c r="R20" i="17" s="1"/>
  <c r="E19" i="15"/>
  <c r="F19" i="15"/>
  <c r="G19" i="15"/>
  <c r="H21" i="17" s="1"/>
  <c r="C19" i="18" s="1"/>
  <c r="H19" i="15"/>
  <c r="J21" i="17" s="1"/>
  <c r="I19" i="15"/>
  <c r="L21" i="17" s="1"/>
  <c r="J19" i="15"/>
  <c r="N21" i="17" s="1"/>
  <c r="K19" i="15"/>
  <c r="P21" i="17" s="1"/>
  <c r="L19" i="15"/>
  <c r="R21" i="17" s="1"/>
  <c r="E21" i="15"/>
  <c r="F21" i="15"/>
  <c r="G21" i="15"/>
  <c r="H23" i="17" s="1"/>
  <c r="C21" i="18" s="1"/>
  <c r="H21" i="15"/>
  <c r="J23" i="17" s="1"/>
  <c r="I21" i="15"/>
  <c r="L23" i="17" s="1"/>
  <c r="J21" i="15"/>
  <c r="N23" i="17" s="1"/>
  <c r="K21" i="15"/>
  <c r="P23" i="17" s="1"/>
  <c r="L21" i="15"/>
  <c r="R23" i="17" s="1"/>
  <c r="E22" i="15"/>
  <c r="F22" i="15"/>
  <c r="G22" i="15"/>
  <c r="H24" i="17" s="1"/>
  <c r="C22" i="18" s="1"/>
  <c r="H22" i="15"/>
  <c r="J24" i="17" s="1"/>
  <c r="I22" i="15"/>
  <c r="L24" i="17" s="1"/>
  <c r="J22" i="15"/>
  <c r="N24" i="17" s="1"/>
  <c r="K22" i="15"/>
  <c r="P24" i="17" s="1"/>
  <c r="L22" i="15"/>
  <c r="R24" i="17" s="1"/>
  <c r="E23" i="15"/>
  <c r="F23" i="15"/>
  <c r="G23" i="15"/>
  <c r="H25" i="17" s="1"/>
  <c r="C23" i="18" s="1"/>
  <c r="H23" i="15"/>
  <c r="J25" i="17" s="1"/>
  <c r="I23" i="15"/>
  <c r="L25" i="17" s="1"/>
  <c r="J23" i="15"/>
  <c r="N25" i="17" s="1"/>
  <c r="K23" i="15"/>
  <c r="P25" i="17" s="1"/>
  <c r="L23" i="15"/>
  <c r="R25" i="17" s="1"/>
  <c r="E24" i="15"/>
  <c r="F24" i="15"/>
  <c r="G24" i="15"/>
  <c r="H26" i="17" s="1"/>
  <c r="C24" i="18" s="1"/>
  <c r="H24" i="15"/>
  <c r="J26" i="17" s="1"/>
  <c r="I24" i="15"/>
  <c r="L26" i="17" s="1"/>
  <c r="J24" i="15"/>
  <c r="N26" i="17" s="1"/>
  <c r="K24" i="15"/>
  <c r="P26" i="17" s="1"/>
  <c r="L24" i="15"/>
  <c r="R26" i="17" s="1"/>
  <c r="E25" i="15"/>
  <c r="F25" i="15"/>
  <c r="G25" i="15"/>
  <c r="H27" i="17" s="1"/>
  <c r="C25" i="18" s="1"/>
  <c r="H25" i="15"/>
  <c r="J27" i="17" s="1"/>
  <c r="I25" i="15"/>
  <c r="L27" i="17" s="1"/>
  <c r="J25" i="15"/>
  <c r="N27" i="17" s="1"/>
  <c r="K25" i="15"/>
  <c r="P27" i="17" s="1"/>
  <c r="L25" i="15"/>
  <c r="R27" i="17" s="1"/>
  <c r="E26" i="15"/>
  <c r="F26" i="15"/>
  <c r="G26" i="15"/>
  <c r="H28" i="17" s="1"/>
  <c r="C26" i="18" s="1"/>
  <c r="H26" i="15"/>
  <c r="J28" i="17" s="1"/>
  <c r="I26" i="15"/>
  <c r="L28" i="17" s="1"/>
  <c r="J26" i="15"/>
  <c r="N28" i="17" s="1"/>
  <c r="K26" i="15"/>
  <c r="P28" i="17" s="1"/>
  <c r="L26" i="15"/>
  <c r="R28" i="17" s="1"/>
  <c r="L8" i="15"/>
  <c r="R9" i="17" s="1"/>
  <c r="H8" i="18" s="1"/>
  <c r="K8" i="15"/>
  <c r="P9" i="17" s="1"/>
  <c r="G8" i="18" s="1"/>
  <c r="J8" i="15"/>
  <c r="N9" i="17" s="1"/>
  <c r="F8" i="18" s="1"/>
  <c r="I8" i="15"/>
  <c r="L9" i="17" s="1"/>
  <c r="H8" i="15"/>
  <c r="J9" i="17" s="1"/>
  <c r="G8" i="15"/>
  <c r="H9" i="17" s="1"/>
  <c r="C8" i="18" s="1"/>
  <c r="F8" i="15"/>
  <c r="E8" i="15"/>
  <c r="G26" i="18" l="1"/>
  <c r="AA107" i="7"/>
  <c r="G25" i="18"/>
  <c r="AA106" i="7"/>
  <c r="G24" i="18"/>
  <c r="AA105" i="7"/>
  <c r="G21" i="18"/>
  <c r="AA102" i="7"/>
  <c r="G19" i="18"/>
  <c r="AA121" i="7"/>
  <c r="G18" i="18"/>
  <c r="AA120" i="7"/>
  <c r="G40" i="18"/>
  <c r="AA95" i="7"/>
  <c r="F26" i="18"/>
  <c r="Y95" i="7"/>
  <c r="Y107" i="7"/>
  <c r="F25" i="18"/>
  <c r="Y106" i="7"/>
  <c r="F24" i="18"/>
  <c r="Y105" i="7"/>
  <c r="F23" i="18"/>
  <c r="Y104" i="7"/>
  <c r="F22" i="18"/>
  <c r="Y103" i="7"/>
  <c r="F21" i="18"/>
  <c r="Y102" i="7"/>
  <c r="F19" i="18"/>
  <c r="Y121" i="7"/>
  <c r="F18" i="18"/>
  <c r="Y120" i="7"/>
  <c r="F40" i="18"/>
  <c r="G23" i="18"/>
  <c r="AA104" i="7"/>
  <c r="G22" i="18"/>
  <c r="AA103" i="7"/>
  <c r="D8" i="18"/>
  <c r="U12" i="7"/>
  <c r="E26" i="18"/>
  <c r="W107" i="7"/>
  <c r="E25" i="18"/>
  <c r="W106" i="7"/>
  <c r="E24" i="18"/>
  <c r="W105" i="7"/>
  <c r="E23" i="18"/>
  <c r="W104" i="7"/>
  <c r="E22" i="18"/>
  <c r="W103" i="7"/>
  <c r="E21" i="18"/>
  <c r="W102" i="7"/>
  <c r="E19" i="18"/>
  <c r="W121" i="7"/>
  <c r="E18" i="18"/>
  <c r="W120" i="7"/>
  <c r="E40" i="18"/>
  <c r="W95" i="7"/>
  <c r="E16" i="18"/>
  <c r="W20" i="7"/>
  <c r="E14" i="18"/>
  <c r="W18" i="7"/>
  <c r="E13" i="18"/>
  <c r="W17" i="7"/>
  <c r="E12" i="18"/>
  <c r="W16" i="7"/>
  <c r="E11" i="18"/>
  <c r="W15" i="7"/>
  <c r="E10" i="18"/>
  <c r="W14" i="7"/>
  <c r="E9" i="18"/>
  <c r="W13" i="7"/>
  <c r="E8" i="18"/>
  <c r="W12" i="7"/>
  <c r="H26" i="18"/>
  <c r="AC107" i="7"/>
  <c r="D26" i="18"/>
  <c r="U107" i="7"/>
  <c r="H25" i="18"/>
  <c r="AC106" i="7"/>
  <c r="D25" i="18"/>
  <c r="U106" i="7"/>
  <c r="H24" i="18"/>
  <c r="AC105" i="7"/>
  <c r="D24" i="18"/>
  <c r="U105" i="7"/>
  <c r="H23" i="18"/>
  <c r="AC104" i="7"/>
  <c r="D23" i="18"/>
  <c r="U104" i="7"/>
  <c r="H22" i="18"/>
  <c r="AC103" i="7"/>
  <c r="D22" i="18"/>
  <c r="U103" i="7"/>
  <c r="H21" i="18"/>
  <c r="AC102" i="7"/>
  <c r="D21" i="18"/>
  <c r="U102" i="7"/>
  <c r="H19" i="18"/>
  <c r="AC121" i="7"/>
  <c r="D19" i="18"/>
  <c r="U121" i="7"/>
  <c r="H18" i="18"/>
  <c r="AC120" i="7"/>
  <c r="D18" i="18"/>
  <c r="U120" i="7"/>
  <c r="H40" i="18"/>
  <c r="AC95" i="7"/>
  <c r="D40" i="18"/>
  <c r="U95" i="7"/>
  <c r="D16" i="18"/>
  <c r="U20" i="7"/>
  <c r="D14" i="18"/>
  <c r="U18" i="7"/>
  <c r="D13" i="18"/>
  <c r="U17" i="7"/>
  <c r="D12" i="18"/>
  <c r="U16" i="7"/>
  <c r="D11" i="18"/>
  <c r="U15" i="7"/>
  <c r="D10" i="18"/>
  <c r="U14" i="7"/>
  <c r="D9" i="18"/>
  <c r="U13" i="7"/>
  <c r="B18" i="18"/>
  <c r="F20" i="17"/>
  <c r="B16" i="18"/>
  <c r="F17" i="17"/>
  <c r="B40" i="18"/>
  <c r="F42" i="17"/>
  <c r="B8" i="18"/>
  <c r="F9" i="17"/>
  <c r="B21" i="18"/>
  <c r="F23" i="17"/>
  <c r="AF102" i="11"/>
  <c r="AF101" i="11"/>
  <c r="AF100" i="11"/>
  <c r="AF93" i="11"/>
  <c r="AD102" i="11"/>
  <c r="AD101" i="11"/>
  <c r="AD100" i="11"/>
  <c r="AD93" i="11"/>
  <c r="AB102" i="11"/>
  <c r="AB101" i="11"/>
  <c r="AB100" i="11"/>
  <c r="AB93" i="11"/>
  <c r="Z102" i="11"/>
  <c r="Z101" i="11"/>
  <c r="Z100" i="11"/>
  <c r="Z93" i="11"/>
  <c r="X102" i="11"/>
  <c r="X101" i="11"/>
  <c r="X100" i="11"/>
  <c r="X93" i="11"/>
  <c r="V102" i="11"/>
  <c r="V101" i="11"/>
  <c r="V100" i="11"/>
  <c r="V93" i="11"/>
  <c r="AE20" i="7" l="1"/>
  <c r="Y116" i="11"/>
  <c r="AA116" i="11" s="1"/>
  <c r="AC116" i="11" s="1"/>
  <c r="AE116" i="11" s="1"/>
  <c r="AF115" i="11"/>
  <c r="Y115" i="11"/>
  <c r="AG114" i="11"/>
  <c r="V114" i="11"/>
  <c r="X114" i="11" s="1"/>
  <c r="Z114" i="11" s="1"/>
  <c r="AB114" i="11" s="1"/>
  <c r="AD114" i="11" s="1"/>
  <c r="U114" i="11"/>
  <c r="T114" i="11"/>
  <c r="Y110" i="11"/>
  <c r="W103" i="11"/>
  <c r="AE102" i="11"/>
  <c r="AA102" i="11"/>
  <c r="AC102" i="11" s="1"/>
  <c r="Y102" i="11"/>
  <c r="Y101" i="11"/>
  <c r="AA100" i="11"/>
  <c r="AC100" i="11" s="1"/>
  <c r="AC127" i="11" s="1"/>
  <c r="Y100" i="11"/>
  <c r="Y127" i="11" s="1"/>
  <c r="Y99" i="11"/>
  <c r="AA99" i="11" s="1"/>
  <c r="AC99" i="11" s="1"/>
  <c r="AE99" i="11" s="1"/>
  <c r="AE98" i="11"/>
  <c r="AA98" i="11"/>
  <c r="AC98" i="11" s="1"/>
  <c r="Y98" i="11"/>
  <c r="AC97" i="11"/>
  <c r="Y97" i="11"/>
  <c r="AA97" i="11" s="1"/>
  <c r="AA96" i="11"/>
  <c r="AC96" i="11" s="1"/>
  <c r="AE96" i="11" s="1"/>
  <c r="Y96" i="11"/>
  <c r="AG96" i="11" s="1"/>
  <c r="Y95" i="11"/>
  <c r="AA95" i="11" s="1"/>
  <c r="AC95" i="11" s="1"/>
  <c r="AE95" i="11" s="1"/>
  <c r="AE94" i="11"/>
  <c r="AA94" i="11"/>
  <c r="AC94" i="11" s="1"/>
  <c r="Y94" i="11"/>
  <c r="AC93" i="11"/>
  <c r="Y93" i="11"/>
  <c r="AA93" i="11" s="1"/>
  <c r="AA92" i="11"/>
  <c r="AC92" i="11" s="1"/>
  <c r="AE92" i="11" s="1"/>
  <c r="Y92" i="11"/>
  <c r="AG92" i="11" s="1"/>
  <c r="AF91" i="11"/>
  <c r="AD91" i="11"/>
  <c r="AB91" i="11"/>
  <c r="AA91" i="11"/>
  <c r="AC91" i="11" s="1"/>
  <c r="AE91" i="11" s="1"/>
  <c r="Z91" i="11"/>
  <c r="Y91" i="11"/>
  <c r="X91" i="11"/>
  <c r="V91" i="11"/>
  <c r="U91" i="11"/>
  <c r="T91" i="11"/>
  <c r="AA90" i="11"/>
  <c r="AC90" i="11" s="1"/>
  <c r="AE90" i="11" s="1"/>
  <c r="Y90" i="11"/>
  <c r="AG90" i="11" s="1"/>
  <c r="Y89" i="11"/>
  <c r="AA89" i="11" s="1"/>
  <c r="AC89" i="11" s="1"/>
  <c r="AE89" i="11" s="1"/>
  <c r="AE88" i="11"/>
  <c r="AA88" i="11"/>
  <c r="AC88" i="11" s="1"/>
  <c r="Y88" i="11"/>
  <c r="AC87" i="11"/>
  <c r="Y87" i="11"/>
  <c r="AA87" i="11" s="1"/>
  <c r="AA86" i="11"/>
  <c r="AC86" i="11" s="1"/>
  <c r="AE86" i="11" s="1"/>
  <c r="Y86" i="11"/>
  <c r="AG86" i="11" s="1"/>
  <c r="Y85" i="11"/>
  <c r="AA85" i="11" s="1"/>
  <c r="AC85" i="11" s="1"/>
  <c r="AE85" i="11" s="1"/>
  <c r="AE84" i="11"/>
  <c r="AA84" i="11"/>
  <c r="AC84" i="11" s="1"/>
  <c r="Y84" i="11"/>
  <c r="AC83" i="11"/>
  <c r="Y83" i="11"/>
  <c r="AA83" i="11" s="1"/>
  <c r="AA82" i="11"/>
  <c r="AC82" i="11" s="1"/>
  <c r="AE82" i="11" s="1"/>
  <c r="Y82" i="11"/>
  <c r="AG82" i="11" s="1"/>
  <c r="Y81" i="11"/>
  <c r="AA81" i="11" s="1"/>
  <c r="AC81" i="11" s="1"/>
  <c r="AE81" i="11" s="1"/>
  <c r="AE80" i="11"/>
  <c r="AA80" i="11"/>
  <c r="AC80" i="11" s="1"/>
  <c r="Y80" i="11"/>
  <c r="AG79" i="11"/>
  <c r="AF79" i="11"/>
  <c r="AE79" i="11"/>
  <c r="AA79" i="11"/>
  <c r="AC79" i="11" s="1"/>
  <c r="Y79" i="11"/>
  <c r="AG78" i="11"/>
  <c r="AC78" i="11"/>
  <c r="AE78" i="11" s="1"/>
  <c r="Y78" i="11"/>
  <c r="AA78" i="11" s="1"/>
  <c r="AA77" i="11"/>
  <c r="AC77" i="11" s="1"/>
  <c r="AE77" i="11" s="1"/>
  <c r="Y77" i="11"/>
  <c r="Y76" i="11"/>
  <c r="AE75" i="11"/>
  <c r="AA75" i="11"/>
  <c r="AC75" i="11" s="1"/>
  <c r="Y75" i="11"/>
  <c r="AG75" i="11" s="1"/>
  <c r="AG74" i="11"/>
  <c r="AC74" i="11"/>
  <c r="AE74" i="11" s="1"/>
  <c r="Y74" i="11"/>
  <c r="AA74" i="11" s="1"/>
  <c r="AA73" i="11"/>
  <c r="AC73" i="11" s="1"/>
  <c r="AE73" i="11" s="1"/>
  <c r="Y73" i="11"/>
  <c r="Y72" i="11"/>
  <c r="AE71" i="11"/>
  <c r="AA71" i="11"/>
  <c r="AC71" i="11" s="1"/>
  <c r="Y71" i="11"/>
  <c r="AG71" i="11" s="1"/>
  <c r="U71" i="11"/>
  <c r="T71" i="11"/>
  <c r="Y70" i="11"/>
  <c r="W70" i="11"/>
  <c r="Y69" i="11"/>
  <c r="AE68" i="11"/>
  <c r="AA68" i="11"/>
  <c r="AC68" i="11" s="1"/>
  <c r="Y68" i="11"/>
  <c r="AG68" i="11" s="1"/>
  <c r="AG67" i="11"/>
  <c r="AC67" i="11"/>
  <c r="AE67" i="11" s="1"/>
  <c r="Y67" i="11"/>
  <c r="AA67" i="11" s="1"/>
  <c r="AA66" i="11"/>
  <c r="AC66" i="11" s="1"/>
  <c r="AE66" i="11" s="1"/>
  <c r="Y66" i="11"/>
  <c r="Y65" i="11"/>
  <c r="AE64" i="11"/>
  <c r="AA64" i="11"/>
  <c r="AC64" i="11" s="1"/>
  <c r="Y64" i="11"/>
  <c r="AG64" i="11" s="1"/>
  <c r="AG63" i="11"/>
  <c r="AC63" i="11"/>
  <c r="AE63" i="11" s="1"/>
  <c r="Y63" i="11"/>
  <c r="AA63" i="11" s="1"/>
  <c r="AA62" i="11"/>
  <c r="AC62" i="11" s="1"/>
  <c r="AE62" i="11" s="1"/>
  <c r="Y62" i="11"/>
  <c r="Y61" i="11"/>
  <c r="AE60" i="11"/>
  <c r="AA60" i="11"/>
  <c r="AC60" i="11" s="1"/>
  <c r="Y60" i="11"/>
  <c r="AG60" i="11" s="1"/>
  <c r="AG59" i="11"/>
  <c r="AC59" i="11"/>
  <c r="AE59" i="11" s="1"/>
  <c r="Y59" i="11"/>
  <c r="AA59" i="11" s="1"/>
  <c r="AA58" i="11"/>
  <c r="AC58" i="11" s="1"/>
  <c r="AE58" i="11" s="1"/>
  <c r="Y58" i="11"/>
  <c r="Y57" i="11"/>
  <c r="AE56" i="11"/>
  <c r="AA56" i="11"/>
  <c r="AC56" i="11" s="1"/>
  <c r="Y56" i="11"/>
  <c r="AG56" i="11" s="1"/>
  <c r="AG55" i="11"/>
  <c r="AC55" i="11"/>
  <c r="AE55" i="11" s="1"/>
  <c r="Y55" i="11"/>
  <c r="AA55" i="11" s="1"/>
  <c r="AA54" i="11"/>
  <c r="AC54" i="11" s="1"/>
  <c r="AE54" i="11" s="1"/>
  <c r="Y54" i="11"/>
  <c r="Y53" i="11"/>
  <c r="AE52" i="11"/>
  <c r="AA52" i="11"/>
  <c r="AC52" i="11" s="1"/>
  <c r="Y52" i="11"/>
  <c r="AG52" i="11" s="1"/>
  <c r="AG51" i="11"/>
  <c r="AC51" i="11"/>
  <c r="AE51" i="11" s="1"/>
  <c r="Y51" i="11"/>
  <c r="AA51" i="11" s="1"/>
  <c r="AA50" i="11"/>
  <c r="AC50" i="11" s="1"/>
  <c r="AE50" i="11" s="1"/>
  <c r="Y50" i="11"/>
  <c r="Y49" i="11"/>
  <c r="AE48" i="11"/>
  <c r="AA48" i="11"/>
  <c r="AC48" i="11" s="1"/>
  <c r="Y48" i="11"/>
  <c r="AG48" i="11" s="1"/>
  <c r="AG47" i="11"/>
  <c r="AC47" i="11"/>
  <c r="AE47" i="11" s="1"/>
  <c r="Y47" i="11"/>
  <c r="AA47" i="11" s="1"/>
  <c r="AA46" i="11"/>
  <c r="AC46" i="11" s="1"/>
  <c r="AE46" i="11" s="1"/>
  <c r="Y46" i="11"/>
  <c r="Y45" i="11"/>
  <c r="AE44" i="11"/>
  <c r="AA44" i="11"/>
  <c r="AC44" i="11" s="1"/>
  <c r="Y44" i="11"/>
  <c r="AG44" i="11" s="1"/>
  <c r="AG43" i="11"/>
  <c r="AC43" i="11"/>
  <c r="AE43" i="11" s="1"/>
  <c r="Y43" i="11"/>
  <c r="AA43" i="11" s="1"/>
  <c r="AA42" i="11"/>
  <c r="AC42" i="11" s="1"/>
  <c r="AE42" i="11" s="1"/>
  <c r="Y42" i="11"/>
  <c r="Y41" i="11"/>
  <c r="AE40" i="11"/>
  <c r="AA40" i="11"/>
  <c r="AC40" i="11" s="1"/>
  <c r="Y40" i="11"/>
  <c r="AG40" i="11" s="1"/>
  <c r="AG39" i="11"/>
  <c r="AC39" i="11"/>
  <c r="AE39" i="11" s="1"/>
  <c r="Y39" i="11"/>
  <c r="AA39" i="11" s="1"/>
  <c r="AC38" i="11"/>
  <c r="AE38" i="11" s="1"/>
  <c r="AA38" i="11"/>
  <c r="Y38" i="11"/>
  <c r="AE37" i="11"/>
  <c r="AG37" i="11" s="1"/>
  <c r="AC37" i="11"/>
  <c r="Y37" i="11"/>
  <c r="AA37" i="11" s="1"/>
  <c r="AE36" i="11"/>
  <c r="AG36" i="11" s="1"/>
  <c r="AA36" i="11"/>
  <c r="AC36" i="11" s="1"/>
  <c r="Y36" i="11"/>
  <c r="AC35" i="11"/>
  <c r="AA35" i="11"/>
  <c r="Y35" i="11"/>
  <c r="AC34" i="11"/>
  <c r="AE34" i="11" s="1"/>
  <c r="AA34" i="11"/>
  <c r="Y34" i="11"/>
  <c r="AE33" i="11"/>
  <c r="AG33" i="11" s="1"/>
  <c r="AC33" i="11"/>
  <c r="Y33" i="11"/>
  <c r="AA33" i="11" s="1"/>
  <c r="AE32" i="11"/>
  <c r="AG32" i="11" s="1"/>
  <c r="AA32" i="11"/>
  <c r="AC32" i="11" s="1"/>
  <c r="Y32" i="11"/>
  <c r="AC31" i="11"/>
  <c r="AA31" i="11"/>
  <c r="Y31" i="11"/>
  <c r="AC30" i="11"/>
  <c r="AE30" i="11" s="1"/>
  <c r="AA30" i="11"/>
  <c r="Y30" i="11"/>
  <c r="AF29" i="11"/>
  <c r="Y29" i="11"/>
  <c r="Y28" i="11"/>
  <c r="AA28" i="11" s="1"/>
  <c r="AC28" i="11" s="1"/>
  <c r="AE28" i="11" s="1"/>
  <c r="AE27" i="11"/>
  <c r="AC27" i="11"/>
  <c r="AA27" i="11"/>
  <c r="Y27" i="11"/>
  <c r="AG26" i="11"/>
  <c r="Y26" i="11"/>
  <c r="AA26" i="11" s="1"/>
  <c r="AC26" i="11" s="1"/>
  <c r="AE26" i="11" s="1"/>
  <c r="Y25" i="11"/>
  <c r="AA25" i="11" s="1"/>
  <c r="AC25" i="11" s="1"/>
  <c r="AE25" i="11" s="1"/>
  <c r="AG24" i="11"/>
  <c r="Y24" i="11"/>
  <c r="AA24" i="11" s="1"/>
  <c r="AC24" i="11" s="1"/>
  <c r="AE24" i="11" s="1"/>
  <c r="AE23" i="11"/>
  <c r="AC23" i="11"/>
  <c r="AA23" i="11"/>
  <c r="Y23" i="11"/>
  <c r="Y22" i="11"/>
  <c r="AA22" i="11" s="1"/>
  <c r="AC22" i="11" s="1"/>
  <c r="AE22" i="11" s="1"/>
  <c r="AG21" i="11"/>
  <c r="Y21" i="11"/>
  <c r="AA21" i="11" s="1"/>
  <c r="AC21" i="11" s="1"/>
  <c r="AE21" i="11" s="1"/>
  <c r="AG20" i="11"/>
  <c r="AF20" i="11"/>
  <c r="AA20" i="11"/>
  <c r="AC20" i="11" s="1"/>
  <c r="AE20" i="11" s="1"/>
  <c r="Y20" i="11"/>
  <c r="V20" i="11"/>
  <c r="Y19" i="11"/>
  <c r="AA19" i="11" s="1"/>
  <c r="AC19" i="11" s="1"/>
  <c r="AE19" i="11" s="1"/>
  <c r="AF18" i="11"/>
  <c r="Y18" i="11"/>
  <c r="AA18" i="11" s="1"/>
  <c r="W18" i="11"/>
  <c r="Y17" i="11"/>
  <c r="AA17" i="11" s="1"/>
  <c r="AC17" i="11" s="1"/>
  <c r="AE17" i="11" s="1"/>
  <c r="Y16" i="11"/>
  <c r="AA16" i="11" s="1"/>
  <c r="AC16" i="11" s="1"/>
  <c r="AE16" i="11" s="1"/>
  <c r="Y15" i="11"/>
  <c r="AA15" i="11" s="1"/>
  <c r="AC15" i="11" s="1"/>
  <c r="AE15" i="11" s="1"/>
  <c r="Y14" i="11"/>
  <c r="AA14" i="11" s="1"/>
  <c r="AC14" i="11" s="1"/>
  <c r="AE14" i="11" s="1"/>
  <c r="Y13" i="11"/>
  <c r="AA13" i="11" s="1"/>
  <c r="AC13" i="11" s="1"/>
  <c r="AE13" i="11" s="1"/>
  <c r="AA12" i="11"/>
  <c r="AC12" i="11" s="1"/>
  <c r="Y12" i="11"/>
  <c r="AK11" i="11"/>
  <c r="AC11" i="11"/>
  <c r="AE11" i="11" s="1"/>
  <c r="AA11" i="11"/>
  <c r="Y11" i="11"/>
  <c r="V122" i="7"/>
  <c r="X94" i="7"/>
  <c r="Z94" i="7" s="1"/>
  <c r="AB94" i="7" s="1"/>
  <c r="AC93" i="7"/>
  <c r="AA93" i="7"/>
  <c r="Y93" i="7"/>
  <c r="X93" i="7"/>
  <c r="Z93" i="7" s="1"/>
  <c r="AB93" i="7" s="1"/>
  <c r="W93" i="7"/>
  <c r="X92" i="7"/>
  <c r="Z92" i="7" s="1"/>
  <c r="AB92" i="7" s="1"/>
  <c r="X91" i="7"/>
  <c r="Z91" i="7" s="1"/>
  <c r="AB91" i="7" s="1"/>
  <c r="X90" i="7"/>
  <c r="Z90" i="7" s="1"/>
  <c r="AB90" i="7" s="1"/>
  <c r="X89" i="7"/>
  <c r="Z89" i="7" s="1"/>
  <c r="AB89" i="7" s="1"/>
  <c r="X88" i="7"/>
  <c r="Z88" i="7" s="1"/>
  <c r="AB88" i="7" s="1"/>
  <c r="X87" i="7"/>
  <c r="Z87" i="7" s="1"/>
  <c r="AB87" i="7" s="1"/>
  <c r="X86" i="7"/>
  <c r="Z86" i="7" s="1"/>
  <c r="AB86" i="7" s="1"/>
  <c r="X85" i="7"/>
  <c r="Z85" i="7" s="1"/>
  <c r="AB85" i="7" s="1"/>
  <c r="X84" i="7"/>
  <c r="Z84" i="7" s="1"/>
  <c r="AB84" i="7" s="1"/>
  <c r="X83" i="7"/>
  <c r="Z83" i="7" s="1"/>
  <c r="AB83" i="7" s="1"/>
  <c r="X82" i="7"/>
  <c r="Z82" i="7" s="1"/>
  <c r="AB82" i="7" s="1"/>
  <c r="X81" i="7"/>
  <c r="Z81" i="7" s="1"/>
  <c r="AB81" i="7" s="1"/>
  <c r="X80" i="7"/>
  <c r="Z80" i="7" s="1"/>
  <c r="AB80" i="7" s="1"/>
  <c r="X79" i="7"/>
  <c r="Z79" i="7" s="1"/>
  <c r="AB79" i="7" s="1"/>
  <c r="X78" i="7"/>
  <c r="Z78" i="7" s="1"/>
  <c r="AB78" i="7" s="1"/>
  <c r="X77" i="7"/>
  <c r="Z77" i="7" s="1"/>
  <c r="AB77" i="7" s="1"/>
  <c r="X76" i="7"/>
  <c r="Z76" i="7" s="1"/>
  <c r="AB76" i="7" s="1"/>
  <c r="X75" i="7"/>
  <c r="Z75" i="7" s="1"/>
  <c r="AB75" i="7" s="1"/>
  <c r="X74" i="7"/>
  <c r="Z74" i="7" s="1"/>
  <c r="AB74" i="7" s="1"/>
  <c r="X73" i="7"/>
  <c r="Z73" i="7" s="1"/>
  <c r="AB73" i="7" s="1"/>
  <c r="V72" i="7"/>
  <c r="X72" i="7" s="1"/>
  <c r="Z72" i="7" s="1"/>
  <c r="AB72" i="7" s="1"/>
  <c r="X71" i="7"/>
  <c r="Z71" i="7" s="1"/>
  <c r="AB71" i="7" s="1"/>
  <c r="X70" i="7"/>
  <c r="Z70" i="7" s="1"/>
  <c r="AB70" i="7" s="1"/>
  <c r="X69" i="7"/>
  <c r="Z69" i="7" s="1"/>
  <c r="AB69" i="7" s="1"/>
  <c r="X68" i="7"/>
  <c r="Z68" i="7" s="1"/>
  <c r="AB68" i="7" s="1"/>
  <c r="X67" i="7"/>
  <c r="Z67" i="7" s="1"/>
  <c r="AB67" i="7" s="1"/>
  <c r="X66" i="7"/>
  <c r="Z66" i="7" s="1"/>
  <c r="AB66" i="7" s="1"/>
  <c r="X65" i="7"/>
  <c r="Z65" i="7" s="1"/>
  <c r="AB65" i="7" s="1"/>
  <c r="X64" i="7"/>
  <c r="Z64" i="7" s="1"/>
  <c r="AB64" i="7" s="1"/>
  <c r="X63" i="7"/>
  <c r="Z63" i="7" s="1"/>
  <c r="AB63" i="7" s="1"/>
  <c r="X62" i="7"/>
  <c r="Z62" i="7" s="1"/>
  <c r="AB62" i="7" s="1"/>
  <c r="X61" i="7"/>
  <c r="Z61" i="7" s="1"/>
  <c r="AB61" i="7" s="1"/>
  <c r="X60" i="7"/>
  <c r="Z60" i="7" s="1"/>
  <c r="AB60" i="7" s="1"/>
  <c r="X59" i="7"/>
  <c r="Z59" i="7" s="1"/>
  <c r="AB59" i="7" s="1"/>
  <c r="X58" i="7"/>
  <c r="Z58" i="7" s="1"/>
  <c r="AB58" i="7" s="1"/>
  <c r="X57" i="7"/>
  <c r="Z57" i="7" s="1"/>
  <c r="AB57" i="7" s="1"/>
  <c r="X56" i="7"/>
  <c r="Z56" i="7" s="1"/>
  <c r="AB56" i="7" s="1"/>
  <c r="X55" i="7"/>
  <c r="Z55" i="7" s="1"/>
  <c r="AB55" i="7" s="1"/>
  <c r="X54" i="7"/>
  <c r="Z54" i="7" s="1"/>
  <c r="AB54" i="7" s="1"/>
  <c r="X53" i="7"/>
  <c r="Z53" i="7" s="1"/>
  <c r="AB53" i="7" s="1"/>
  <c r="X52" i="7"/>
  <c r="Z52" i="7" s="1"/>
  <c r="AB52" i="7" s="1"/>
  <c r="X51" i="7"/>
  <c r="Z51" i="7" s="1"/>
  <c r="AB51" i="7" s="1"/>
  <c r="X50" i="7"/>
  <c r="Z50" i="7" s="1"/>
  <c r="AB50" i="7" s="1"/>
  <c r="X49" i="7"/>
  <c r="Z49" i="7" s="1"/>
  <c r="AB49" i="7" s="1"/>
  <c r="X48" i="7"/>
  <c r="Z48" i="7" s="1"/>
  <c r="AB48" i="7" s="1"/>
  <c r="X47" i="7"/>
  <c r="Z47" i="7" s="1"/>
  <c r="AB47" i="7" s="1"/>
  <c r="X46" i="7"/>
  <c r="Z46" i="7" s="1"/>
  <c r="AB46" i="7" s="1"/>
  <c r="X45" i="7"/>
  <c r="Z45" i="7" s="1"/>
  <c r="AB45" i="7" s="1"/>
  <c r="X44" i="7"/>
  <c r="Z44" i="7" s="1"/>
  <c r="AB44" i="7" s="1"/>
  <c r="X43" i="7"/>
  <c r="Z43" i="7" s="1"/>
  <c r="AB43" i="7" s="1"/>
  <c r="X42" i="7"/>
  <c r="Z42" i="7" s="1"/>
  <c r="AB42" i="7" s="1"/>
  <c r="X41" i="7"/>
  <c r="Z41" i="7" s="1"/>
  <c r="AB41" i="7" s="1"/>
  <c r="X40" i="7"/>
  <c r="Z40" i="7" s="1"/>
  <c r="AB40" i="7" s="1"/>
  <c r="AK40" i="7" s="1"/>
  <c r="X39" i="7"/>
  <c r="Z39" i="7" s="1"/>
  <c r="AB39" i="7" s="1"/>
  <c r="X38" i="7"/>
  <c r="Z38" i="7" s="1"/>
  <c r="AB38" i="7" s="1"/>
  <c r="X37" i="7"/>
  <c r="Z37" i="7" s="1"/>
  <c r="AB37" i="7" s="1"/>
  <c r="X36" i="7"/>
  <c r="Z36" i="7" s="1"/>
  <c r="AB36" i="7" s="1"/>
  <c r="AK36" i="7" s="1"/>
  <c r="X35" i="7"/>
  <c r="Z35" i="7" s="1"/>
  <c r="AB35" i="7" s="1"/>
  <c r="X34" i="7"/>
  <c r="Z34" i="7" s="1"/>
  <c r="AB34" i="7" s="1"/>
  <c r="X33" i="7"/>
  <c r="Z33" i="7" s="1"/>
  <c r="AB33" i="7" s="1"/>
  <c r="X32" i="7"/>
  <c r="Z32" i="7" s="1"/>
  <c r="AB32" i="7" s="1"/>
  <c r="AK32" i="7" s="1"/>
  <c r="X31" i="7"/>
  <c r="Z31" i="7" s="1"/>
  <c r="AB31" i="7" s="1"/>
  <c r="X30" i="7"/>
  <c r="Z30" i="7" s="1"/>
  <c r="AB30" i="7" s="1"/>
  <c r="X29" i="7"/>
  <c r="Z29" i="7" s="1"/>
  <c r="AB29" i="7" s="1"/>
  <c r="X28" i="7"/>
  <c r="Z28" i="7" s="1"/>
  <c r="AB28" i="7" s="1"/>
  <c r="AK28" i="7" s="1"/>
  <c r="X27" i="7"/>
  <c r="Z27" i="7" s="1"/>
  <c r="AB27" i="7" s="1"/>
  <c r="X26" i="7"/>
  <c r="Z26" i="7" s="1"/>
  <c r="AB26" i="7" s="1"/>
  <c r="X25" i="7"/>
  <c r="Z25" i="7" s="1"/>
  <c r="AB25" i="7" s="1"/>
  <c r="X24" i="7"/>
  <c r="Z24" i="7" s="1"/>
  <c r="AB24" i="7" s="1"/>
  <c r="X23" i="7"/>
  <c r="Z23" i="7" s="1"/>
  <c r="AB23" i="7" s="1"/>
  <c r="X22" i="7"/>
  <c r="Z22" i="7" s="1"/>
  <c r="AB22" i="7" s="1"/>
  <c r="X19" i="7"/>
  <c r="Z19" i="7" s="1"/>
  <c r="AB19" i="7" s="1"/>
  <c r="AK24" i="7" l="1"/>
  <c r="AD24" i="7"/>
  <c r="AD87" i="7"/>
  <c r="AK87" i="7"/>
  <c r="AD81" i="7"/>
  <c r="AK81" i="7"/>
  <c r="AD85" i="7"/>
  <c r="AK85" i="7"/>
  <c r="AD89" i="7"/>
  <c r="AK89" i="7"/>
  <c r="AD78" i="7"/>
  <c r="AK78" i="7"/>
  <c r="AD82" i="7"/>
  <c r="AK82" i="7"/>
  <c r="AD86" i="7"/>
  <c r="AK86" i="7"/>
  <c r="AD90" i="7"/>
  <c r="AK90" i="7"/>
  <c r="AD79" i="7"/>
  <c r="AK79" i="7"/>
  <c r="AD83" i="7"/>
  <c r="AK83" i="7"/>
  <c r="AD91" i="7"/>
  <c r="AK91" i="7"/>
  <c r="AD94" i="7"/>
  <c r="AK94" i="7"/>
  <c r="AD40" i="7"/>
  <c r="AD80" i="7"/>
  <c r="AK80" i="7"/>
  <c r="AD84" i="7"/>
  <c r="AK84" i="7"/>
  <c r="AD88" i="7"/>
  <c r="AK88" i="7"/>
  <c r="AD92" i="7"/>
  <c r="AK92" i="7"/>
  <c r="AD93" i="7"/>
  <c r="AK93" i="7"/>
  <c r="AD19" i="7"/>
  <c r="AF19" i="7" s="1"/>
  <c r="AK19" i="7"/>
  <c r="AD23" i="7"/>
  <c r="AK23" i="7"/>
  <c r="AD28" i="7"/>
  <c r="AD30" i="7"/>
  <c r="AK30" i="7"/>
  <c r="AD37" i="7"/>
  <c r="AK37" i="7"/>
  <c r="AD39" i="7"/>
  <c r="AK39" i="7"/>
  <c r="AD73" i="7"/>
  <c r="AK73" i="7"/>
  <c r="AD77" i="7"/>
  <c r="AK77" i="7"/>
  <c r="AD25" i="7"/>
  <c r="AK25" i="7"/>
  <c r="AD27" i="7"/>
  <c r="AK27" i="7"/>
  <c r="AD32" i="7"/>
  <c r="AD34" i="7"/>
  <c r="AK34" i="7"/>
  <c r="AD41" i="7"/>
  <c r="AK41" i="7"/>
  <c r="AD43" i="7"/>
  <c r="AK43" i="7"/>
  <c r="AD45" i="7"/>
  <c r="AK45" i="7"/>
  <c r="AD47" i="7"/>
  <c r="AK47" i="7"/>
  <c r="AD49" i="7"/>
  <c r="AK49" i="7"/>
  <c r="AD51" i="7"/>
  <c r="AK51" i="7"/>
  <c r="AD53" i="7"/>
  <c r="AK53" i="7"/>
  <c r="AD55" i="7"/>
  <c r="AK55" i="7"/>
  <c r="AD57" i="7"/>
  <c r="AK57" i="7"/>
  <c r="AD59" i="7"/>
  <c r="AK59" i="7"/>
  <c r="AD61" i="7"/>
  <c r="AK61" i="7"/>
  <c r="AD63" i="7"/>
  <c r="AK63" i="7"/>
  <c r="AD65" i="7"/>
  <c r="AK65" i="7"/>
  <c r="AD67" i="7"/>
  <c r="AK67" i="7"/>
  <c r="AD69" i="7"/>
  <c r="AK69" i="7"/>
  <c r="AD71" i="7"/>
  <c r="AK71" i="7"/>
  <c r="AD74" i="7"/>
  <c r="AK74" i="7"/>
  <c r="AD22" i="7"/>
  <c r="AK22" i="7"/>
  <c r="AD29" i="7"/>
  <c r="AK29" i="7"/>
  <c r="AD31" i="7"/>
  <c r="AK31" i="7"/>
  <c r="AD36" i="7"/>
  <c r="AD38" i="7"/>
  <c r="AK38" i="7"/>
  <c r="AD75" i="7"/>
  <c r="AK75" i="7"/>
  <c r="AD26" i="7"/>
  <c r="AK26" i="7"/>
  <c r="AD33" i="7"/>
  <c r="AK33" i="7"/>
  <c r="AD35" i="7"/>
  <c r="AK35" i="7"/>
  <c r="AD42" i="7"/>
  <c r="AK42" i="7"/>
  <c r="AD44" i="7"/>
  <c r="AK44" i="7"/>
  <c r="AD46" i="7"/>
  <c r="AK46" i="7"/>
  <c r="AD48" i="7"/>
  <c r="AK48" i="7"/>
  <c r="AD50" i="7"/>
  <c r="AK50" i="7"/>
  <c r="AD52" i="7"/>
  <c r="AK52" i="7"/>
  <c r="AD54" i="7"/>
  <c r="AK54" i="7"/>
  <c r="AD56" i="7"/>
  <c r="AK56" i="7"/>
  <c r="AD58" i="7"/>
  <c r="AK58" i="7"/>
  <c r="AD60" i="7"/>
  <c r="AK60" i="7"/>
  <c r="AD62" i="7"/>
  <c r="AK62" i="7"/>
  <c r="AD64" i="7"/>
  <c r="AK64" i="7"/>
  <c r="AD66" i="7"/>
  <c r="AK66" i="7"/>
  <c r="AD68" i="7"/>
  <c r="AK68" i="7"/>
  <c r="AD70" i="7"/>
  <c r="AK70" i="7"/>
  <c r="AD72" i="7"/>
  <c r="AK72" i="7"/>
  <c r="AD76" i="7"/>
  <c r="AK76" i="7"/>
  <c r="AG18" i="11"/>
  <c r="AC18" i="11"/>
  <c r="AE18" i="11" s="1"/>
  <c r="AL11" i="11"/>
  <c r="AG14" i="11"/>
  <c r="AG17" i="11"/>
  <c r="AA53" i="11"/>
  <c r="AC53" i="11" s="1"/>
  <c r="AE53" i="11" s="1"/>
  <c r="AG53" i="11"/>
  <c r="AA69" i="11"/>
  <c r="AC69" i="11" s="1"/>
  <c r="AE69" i="11" s="1"/>
  <c r="AG69" i="11"/>
  <c r="AA72" i="11"/>
  <c r="AC72" i="11" s="1"/>
  <c r="AE72" i="11" s="1"/>
  <c r="AG72" i="11"/>
  <c r="AA110" i="11"/>
  <c r="AC110" i="11" s="1"/>
  <c r="AE110" i="11" s="1"/>
  <c r="AG110" i="11"/>
  <c r="AG28" i="11"/>
  <c r="AA57" i="11"/>
  <c r="AC57" i="11" s="1"/>
  <c r="AE57" i="11" s="1"/>
  <c r="AG57" i="11"/>
  <c r="AA76" i="11"/>
  <c r="AC76" i="11" s="1"/>
  <c r="AE76" i="11" s="1"/>
  <c r="AA45" i="11"/>
  <c r="AC45" i="11" s="1"/>
  <c r="AE45" i="11" s="1"/>
  <c r="AG45" i="11"/>
  <c r="AA61" i="11"/>
  <c r="AC61" i="11" s="1"/>
  <c r="AE61" i="11" s="1"/>
  <c r="AG61" i="11"/>
  <c r="AA70" i="11"/>
  <c r="AC70" i="11" s="1"/>
  <c r="AE70" i="11" s="1"/>
  <c r="AG70" i="11"/>
  <c r="AG91" i="11"/>
  <c r="AG102" i="11"/>
  <c r="AG15" i="11"/>
  <c r="AM11" i="11"/>
  <c r="AG16" i="11"/>
  <c r="AG22" i="11"/>
  <c r="AG25" i="11"/>
  <c r="AE31" i="11"/>
  <c r="AG31" i="11"/>
  <c r="AE35" i="11"/>
  <c r="AG35" i="11"/>
  <c r="AA41" i="11"/>
  <c r="AC41" i="11" s="1"/>
  <c r="AE41" i="11" s="1"/>
  <c r="AG41" i="11"/>
  <c r="AG11" i="11"/>
  <c r="AE12" i="11"/>
  <c r="AG12" i="11" s="1"/>
  <c r="AN11" i="11"/>
  <c r="AG13" i="11"/>
  <c r="AA49" i="11"/>
  <c r="AC49" i="11" s="1"/>
  <c r="AE49" i="11" s="1"/>
  <c r="AG49" i="11"/>
  <c r="AA65" i="11"/>
  <c r="AC65" i="11" s="1"/>
  <c r="AE65" i="11" s="1"/>
  <c r="AG65" i="11"/>
  <c r="AE83" i="11"/>
  <c r="AG83" i="11"/>
  <c r="AE87" i="11"/>
  <c r="AG87" i="11"/>
  <c r="AE93" i="11"/>
  <c r="AG93" i="11"/>
  <c r="AE97" i="11"/>
  <c r="AG97" i="11"/>
  <c r="AG19" i="11"/>
  <c r="AG23" i="11"/>
  <c r="AG27" i="11"/>
  <c r="AA29" i="11"/>
  <c r="AC29" i="11" s="1"/>
  <c r="AE29" i="11" s="1"/>
  <c r="AG30" i="11"/>
  <c r="AG34" i="11"/>
  <c r="AG38" i="11"/>
  <c r="AG80" i="11"/>
  <c r="AG84" i="11"/>
  <c r="AG88" i="11"/>
  <c r="AG94" i="11"/>
  <c r="AG98" i="11"/>
  <c r="AE100" i="11"/>
  <c r="AC128" i="11" s="1"/>
  <c r="AA103" i="11"/>
  <c r="AA127" i="11"/>
  <c r="AG42" i="11"/>
  <c r="AG46" i="11"/>
  <c r="AG50" i="11"/>
  <c r="AG54" i="11"/>
  <c r="AG58" i="11"/>
  <c r="AG62" i="11"/>
  <c r="AG66" i="11"/>
  <c r="AG73" i="11"/>
  <c r="AG77" i="11"/>
  <c r="AG81" i="11"/>
  <c r="AG85" i="11"/>
  <c r="AG89" i="11"/>
  <c r="AG95" i="11"/>
  <c r="AG99" i="11"/>
  <c r="Y103" i="11"/>
  <c r="AA101" i="11"/>
  <c r="AG100" i="11"/>
  <c r="X122" i="7"/>
  <c r="Z122" i="7"/>
  <c r="AG29" i="11" l="1"/>
  <c r="AC101" i="11"/>
  <c r="AG76" i="11"/>
  <c r="AO11" i="11"/>
  <c r="AB122" i="7"/>
  <c r="AK122" i="7" s="1"/>
  <c r="AE101" i="11" l="1"/>
  <c r="AE103" i="11" s="1"/>
  <c r="AC103" i="11"/>
  <c r="AD122" i="7"/>
  <c r="AF122" i="7" s="1"/>
  <c r="AG101" i="11" l="1"/>
  <c r="AG103" i="11" s="1"/>
  <c r="AE14" i="7" l="1"/>
  <c r="X135" i="7" l="1"/>
  <c r="Z135" i="7" s="1"/>
  <c r="AB135" i="7" s="1"/>
  <c r="AD135" i="7" s="1"/>
  <c r="AE134" i="7"/>
  <c r="X134" i="7"/>
  <c r="AF133" i="7"/>
  <c r="T133" i="7"/>
  <c r="S133" i="7"/>
  <c r="U133" i="7" s="1"/>
  <c r="W133" i="7" s="1"/>
  <c r="Y133" i="7" s="1"/>
  <c r="AA133" i="7" s="1"/>
  <c r="AC133" i="7" s="1"/>
  <c r="X129" i="7"/>
  <c r="Z129" i="7" s="1"/>
  <c r="AB129" i="7" s="1"/>
  <c r="AD129" i="7" s="1"/>
  <c r="X101" i="7"/>
  <c r="Z101" i="7" s="1"/>
  <c r="AB101" i="7" s="1"/>
  <c r="X100" i="7"/>
  <c r="Z100" i="7" s="1"/>
  <c r="AB100" i="7" s="1"/>
  <c r="X99" i="7"/>
  <c r="X98" i="7"/>
  <c r="X97" i="7"/>
  <c r="Z97" i="7" s="1"/>
  <c r="AB97" i="7" s="1"/>
  <c r="X96" i="7"/>
  <c r="Z96" i="7" s="1"/>
  <c r="AB96" i="7" s="1"/>
  <c r="AE93" i="7"/>
  <c r="U93" i="7"/>
  <c r="T93" i="7"/>
  <c r="S93" i="7"/>
  <c r="AF87" i="7"/>
  <c r="AE81" i="7"/>
  <c r="AF77" i="7"/>
  <c r="AF76" i="7"/>
  <c r="T73" i="7"/>
  <c r="S73" i="7"/>
  <c r="AE31" i="7"/>
  <c r="U22" i="7"/>
  <c r="AE22" i="7" s="1"/>
  <c r="AE19" i="7"/>
  <c r="AE18" i="7"/>
  <c r="AE17" i="7"/>
  <c r="AE16" i="7"/>
  <c r="AE15" i="7"/>
  <c r="AE13" i="7"/>
  <c r="AE12" i="7"/>
  <c r="AD96" i="7" l="1"/>
  <c r="AF96" i="7" s="1"/>
  <c r="AK96" i="7"/>
  <c r="AD100" i="7"/>
  <c r="AK100" i="7"/>
  <c r="AD97" i="7"/>
  <c r="AK97" i="7"/>
  <c r="AD101" i="7"/>
  <c r="AF101" i="7" s="1"/>
  <c r="AK101" i="7"/>
  <c r="AF29" i="7"/>
  <c r="AF31" i="7"/>
  <c r="AF22" i="7"/>
  <c r="AF82" i="7"/>
  <c r="AF23" i="7"/>
  <c r="AF74" i="7"/>
  <c r="AF75" i="7"/>
  <c r="AF80" i="7"/>
  <c r="AF84" i="7"/>
  <c r="Z98" i="7"/>
  <c r="AB98" i="7" s="1"/>
  <c r="AF24" i="7"/>
  <c r="AF25" i="7"/>
  <c r="AF26" i="7"/>
  <c r="AF28" i="7"/>
  <c r="AF33" i="7"/>
  <c r="AF37" i="7"/>
  <c r="AF41" i="7"/>
  <c r="AF45" i="7"/>
  <c r="AF49" i="7"/>
  <c r="AF53" i="7"/>
  <c r="AF57" i="7"/>
  <c r="AF61" i="7"/>
  <c r="AF65" i="7"/>
  <c r="AF69" i="7"/>
  <c r="AF73" i="7"/>
  <c r="AF79" i="7"/>
  <c r="AF83" i="7"/>
  <c r="AF85" i="7"/>
  <c r="AF88" i="7"/>
  <c r="AF90" i="7"/>
  <c r="AF91" i="7"/>
  <c r="AF93" i="7"/>
  <c r="Z99" i="7"/>
  <c r="AB99" i="7" s="1"/>
  <c r="AF35" i="7"/>
  <c r="AF39" i="7"/>
  <c r="AF43" i="7"/>
  <c r="AF47" i="7"/>
  <c r="AF51" i="7"/>
  <c r="AF55" i="7"/>
  <c r="AF59" i="7"/>
  <c r="AF63" i="7"/>
  <c r="AF67" i="7"/>
  <c r="AF71" i="7"/>
  <c r="AF78" i="7"/>
  <c r="AF86" i="7"/>
  <c r="AF97" i="7"/>
  <c r="AF30" i="7"/>
  <c r="AF129" i="7"/>
  <c r="AF92" i="7"/>
  <c r="AF100" i="7"/>
  <c r="AD98" i="7" l="1"/>
  <c r="AF98" i="7" s="1"/>
  <c r="AK98" i="7"/>
  <c r="AD99" i="7"/>
  <c r="AF99" i="7" s="1"/>
  <c r="AK99" i="7"/>
  <c r="AF89" i="7"/>
  <c r="AF32" i="7"/>
  <c r="AF68" i="7"/>
  <c r="AF36" i="7"/>
  <c r="AF64" i="7"/>
  <c r="AF54" i="7"/>
  <c r="AF34" i="7"/>
  <c r="AF50" i="7"/>
  <c r="AF27" i="7"/>
  <c r="AF52" i="7"/>
  <c r="AF70" i="7"/>
  <c r="AF38" i="7"/>
  <c r="AF72" i="7"/>
  <c r="AF48" i="7"/>
  <c r="AF66" i="7"/>
  <c r="AF56" i="7"/>
  <c r="AF44" i="7"/>
  <c r="AF81" i="7"/>
  <c r="AF62" i="7"/>
  <c r="AF46" i="7"/>
  <c r="AF94" i="7"/>
  <c r="AF58" i="7"/>
  <c r="AF42" i="7"/>
  <c r="AF60" i="7"/>
  <c r="AF40" i="7"/>
</calcChain>
</file>

<file path=xl/sharedStrings.xml><?xml version="1.0" encoding="utf-8"?>
<sst xmlns="http://schemas.openxmlformats.org/spreadsheetml/2006/main" count="2031" uniqueCount="652">
  <si>
    <t>Misi</t>
  </si>
  <si>
    <t>Tujuan</t>
  </si>
  <si>
    <t>Sasaran</t>
  </si>
  <si>
    <t>Indikator Sasaran</t>
  </si>
  <si>
    <t>Satuan Indikator Sasaran</t>
  </si>
  <si>
    <t>Strategi</t>
  </si>
  <si>
    <t>Arah Kebijakan</t>
  </si>
  <si>
    <t>Program</t>
  </si>
  <si>
    <t>Kegiatan</t>
  </si>
  <si>
    <t>Urusan</t>
  </si>
  <si>
    <t>SKPD Pelaksana Urusan</t>
  </si>
  <si>
    <t>Target</t>
  </si>
  <si>
    <t>Dana (Juta Rp)</t>
  </si>
  <si>
    <t>Misi 1 : MENGHADIRKAN TATA KELOLA PEMERINTAHAN YANG BAIK, BERSIH, TRANSPARAN, AKUNTABEL, DAN MENGAYOMI</t>
  </si>
  <si>
    <t>Mewujudkan penyelenggaraan pemerintahan yang profesional, akuntabel, bersih, dan transparan</t>
  </si>
  <si>
    <t>Terwujudnya kelembagaan dan ketatalaksanaan pemerintah daerah yang efektif, efisien dan berkualitas</t>
  </si>
  <si>
    <t>Nilai Akuntabilitas Kinerja Pemerintah dan pengelolaan keuangan daerah</t>
  </si>
  <si>
    <t>Nilai dan Ranking dari K/L</t>
  </si>
  <si>
    <t xml:space="preserve">Meningkatkan Pelayanan dan Tertib Administrasi yang didukung oleh sarana  prasarana yang berkualitas dan aparatur yang profesional terutama dalam hal pengembangan Kelembagaan dan Pengelolaan keuangan yang transparan dan akuntabel
</t>
  </si>
  <si>
    <t xml:space="preserve">1. Melaksanakan penguatan kelembagaan, menata kelembagaan pemerintah daerah yang efektif dan efisien yang didukung sumber daya manusia aparatur yang memiliki kompetensi.
</t>
  </si>
  <si>
    <t>Program Peningkatan Pelayanan Administrasi Perkantoran</t>
  </si>
  <si>
    <t>Persentase</t>
  </si>
  <si>
    <t>Peningkatan Pelayanan Administrasi Perkantoran Kecamatan Belakang Padang</t>
  </si>
  <si>
    <t>Urusan Wajib Non Pelayanan Dasar</t>
  </si>
  <si>
    <t>Kecamatan Belakang Padang</t>
  </si>
  <si>
    <t>Kelurahan Tanjung Sari</t>
  </si>
  <si>
    <t>Kelurahan Sekanak Raya</t>
  </si>
  <si>
    <t>Kelurahan Pemping</t>
  </si>
  <si>
    <t>Kelurahan Kasu</t>
  </si>
  <si>
    <t>Kelurahan Pecong</t>
  </si>
  <si>
    <t>Kelurahan Pulau Terong</t>
  </si>
  <si>
    <t>Program Peningkatan Sarana dan Prasarana Aparatur</t>
  </si>
  <si>
    <t>Peningkatan Sarana dan Prasarana Aparatur</t>
  </si>
  <si>
    <t>Program peningkatan kapasitas dan disiplin aparatur</t>
  </si>
  <si>
    <t xml:space="preserve">Persentase ASN yang telah mengikuti diklat </t>
  </si>
  <si>
    <t>Peningkatan Sumber Daya Aparatur dan Disiplin Aparatur</t>
  </si>
  <si>
    <t>Penataan Kelembagaan, Ketatalaksanaan &amp; peraturan perundang-undangan</t>
  </si>
  <si>
    <t>Jumlah SKPD yang telah memiliki SOP dan peraturan lainnya</t>
  </si>
  <si>
    <t>Ortal, hukum</t>
  </si>
  <si>
    <t>Peningkatan Kapasitas Lembaga Perwakilan Daerah</t>
  </si>
  <si>
    <t>Persentase penyelesaian agenda DPRD tepat waktu</t>
  </si>
  <si>
    <t>jumlah perda, pembahasan anggaran dan LKPJ kepala daerah yg diselesaikan tepat waktu dibagi jumlah keseluruhan perda, pembahasan anggaran dan LKPJ kepala daerah yang direncanakan x 100%</t>
  </si>
  <si>
    <t>Setwan</t>
  </si>
  <si>
    <t>2. Meningkatkan kualitas pengawasan dan pengendalian dilingkungan Pemerintah Daerah</t>
  </si>
  <si>
    <t>Penataan dan Penyempurnaan Sistem dan Prosedur Pengawasan</t>
  </si>
  <si>
    <t>Meningkatnya kepatuhan terhadap standar dan prosedur pertanggungjawaban keuangan</t>
  </si>
  <si>
    <t>Inspektorat</t>
  </si>
  <si>
    <t>Peningkatan penyelesaian tindak lanjut rekomendasi hasil pemeriksaan internal dan eksternal</t>
  </si>
  <si>
    <t>Peningkatan Pengembangan Sistem Pelaporan Capaian Kinerja dan Keuangan</t>
  </si>
  <si>
    <t>Terwujudnya penata usaha keuangan dan pencapaian kinerja program yang mendukung tupoksi SKPD</t>
  </si>
  <si>
    <t>persentase</t>
  </si>
  <si>
    <t>Tapem, Ortal, Keu, Bina Program, Bappeda</t>
  </si>
  <si>
    <t>Peningkatan dan Pengembangan Pengelolaan Keuangan dan Aset Daerah</t>
  </si>
  <si>
    <t>Opini Pemeriksaan BPK</t>
  </si>
  <si>
    <t>Opini BPK</t>
  </si>
  <si>
    <t>WTP</t>
  </si>
  <si>
    <t>Keuangan, Aset &amp; Dispenda</t>
  </si>
  <si>
    <t>3. Meningkatkan kualitas dokumen pendukung perencanaan</t>
  </si>
  <si>
    <t>Penyediaan dan peningkatan data, penelitian dan pengkajian dokumen pembanguna</t>
  </si>
  <si>
    <t>Pengembangan data/informasi/statistik daerah</t>
  </si>
  <si>
    <t>Semua SKPD</t>
  </si>
  <si>
    <t xml:space="preserve">Program Penelitian Dan Pengembangan Daerah </t>
  </si>
  <si>
    <t>Meningkatnya peran serta
masyarakat dan pemangku
kepentingan dalam proses
pembangunan.</t>
  </si>
  <si>
    <t>Presentase
Aspirasi
masyarakat yang
diakomodir.</t>
  </si>
  <si>
    <t>1. Peningkatan
partisipasi masyarakat
dan pemangku
kepentingan dalam
perencanaan,
pelaksanaan dan
pengendalian
pembangunan</t>
  </si>
  <si>
    <t>1. Melakukan dan Meningkatkan koordinasi pembangunan di tingkat pusat provinsi, kota, kecamatan, kelurahan dan koordinasi lintas sektor dengan keterlibatan masyarakat dan stakeholder lainnya melalui proses musrenbang dan rapat forum koordinasi lainnya</t>
  </si>
  <si>
    <t>Program  perencanaan pembangunan daerah</t>
  </si>
  <si>
    <t>Tingkat Partisipasi Masyarakat dalam Pembangunan</t>
  </si>
  <si>
    <t>Orang</t>
  </si>
  <si>
    <t>Pengembangan Partisipasi Masyarakat Dalam Perumusan Program dan Kebijakan Layanan Publik</t>
  </si>
  <si>
    <t>Perencnaan Pembangunan</t>
  </si>
  <si>
    <t>Persentase Hasil Musrenbang yang diakomodir RKPD</t>
  </si>
  <si>
    <t>persen</t>
  </si>
  <si>
    <t>Bappeda</t>
  </si>
  <si>
    <t>Persentase Hasil RKPD yang diakomodir APBD</t>
  </si>
  <si>
    <t>2. Pengembangan pola pengaduan berbasis sistem informasi yang real-time</t>
  </si>
  <si>
    <t>Pengembangan Komunikasi, Informasi dan Media Massa</t>
  </si>
  <si>
    <t>Tersedianya
sarana
informasi
kepada
masyarakat</t>
  </si>
  <si>
    <t>Kominfo, humas, setwan</t>
  </si>
  <si>
    <t>Jumlah aspirasi
warga yang direspon
dari berbagai
saluran media</t>
  </si>
  <si>
    <t>Meningkatkan Kualitas Pelayanan Publik yang Prima</t>
  </si>
  <si>
    <t>Meningkatnya
pelayanan publik yang 
transparan dan
akuntabel dengan
memanfaatkan
teknologi
informasi</t>
  </si>
  <si>
    <t xml:space="preserve">Sistem pelayanan terpadu secara online
</t>
  </si>
  <si>
    <t>1. Menyelenggarakan
pelayanan prima di
Kelurahan dan Kecamatan</t>
  </si>
  <si>
    <t>1. Penataan dan perbaikan sarana dan prasarana serta peningkatan kapasitas aparatur pelayanan publik
yang berkualitas</t>
  </si>
  <si>
    <t>Program Peningkatan
Kapasitas
Pemerintahan Kecamatan &amp;
Kelurahan</t>
  </si>
  <si>
    <t xml:space="preserve">Jumlah event peringatan hari nasional dan hari raya keagamaan di lingkungan kecamatan </t>
  </si>
  <si>
    <t>Event</t>
  </si>
  <si>
    <t>4 Event</t>
  </si>
  <si>
    <t>Penyelenggaraan Event Tingkat Kecamatan dan Kelurahan</t>
  </si>
  <si>
    <t>20 Event</t>
  </si>
  <si>
    <t>Kesatuan Bangsa dan Politik Dalam Negeri</t>
  </si>
  <si>
    <t>Terciptanya Ketentraman dan Ketertiban Umum</t>
  </si>
  <si>
    <t>Jumlah Kelurahan</t>
  </si>
  <si>
    <t>6 Kelurahan</t>
  </si>
  <si>
    <t>Pengawasan Pelanggaran Ketentraman dan Ketertiban Umum</t>
  </si>
  <si>
    <t>2. Pengembangan Sistem Informasi dalam Mendukung pelayanan publik</t>
  </si>
  <si>
    <t>1. Membangun dan menerapkan sistem informasi pelayanan publik yang terintegrasi</t>
  </si>
  <si>
    <t>Program
Peningkatan Kualitas
Pelayanan Publik</t>
  </si>
  <si>
    <t>BPM,  Disduk, Damkar</t>
  </si>
  <si>
    <t>2. Memangkas jalur birokrasi
perijinan dalam penyelenggaraan Pelayanan Terpadu Satu Pintu (PTSP)</t>
  </si>
  <si>
    <t>Misi 2 : Mewujudkan SDM daerah yang bertaqwa, berdaya saing dan masyarakat yang sejahtera</t>
  </si>
  <si>
    <t>Mewujudkan pelayanan pendidikan yang unggul, merata, terbuka, terjangkau dan agamis</t>
  </si>
  <si>
    <t xml:space="preserve">Meningkatnya aksesibilitas  dan kualitas pendidikan yang baik  </t>
  </si>
  <si>
    <t>Angka Rata-rata Lama Sekolah (ARLS) 
Persentase yang melanjutkan ke pendidikan menengah</t>
  </si>
  <si>
    <t xml:space="preserve">Tahun
Persentase (%)
</t>
  </si>
  <si>
    <t>Menyelenggarakan Pendidikan Dasar yang terjangkau dengan menekankan pentingnya untuk melanjutkan ke pendidikan menengah serta Peningkatan Bantuan Pendidikan Kepada Masyarakat</t>
  </si>
  <si>
    <t>1. Meningkatkan Kualitas dan Kuantitas Pembangunan Sarana dan Prasarana Pendidikan Dasar dalam rangka wajib belajar 12 tahun serta layanan pendidikan anak usia dini</t>
  </si>
  <si>
    <t>1. Program Wajib Belajar Pendidikan Dasar 12 Tahun</t>
  </si>
  <si>
    <t xml:space="preserve">1. APK SD </t>
  </si>
  <si>
    <t>Pendidikan</t>
  </si>
  <si>
    <t>DISDIK</t>
  </si>
  <si>
    <t>2. Program Pendidikan Anak Usia Dini dan Pendidikan Masyarakat</t>
  </si>
  <si>
    <t xml:space="preserve">2. APM SD </t>
  </si>
  <si>
    <t>Persentase (%)</t>
  </si>
  <si>
    <t xml:space="preserve">2. Meningkatkan kuantitas dan kualitas serta kesejahteraan guru, tenaga kependidikan dan pengawas sekolah 
</t>
  </si>
  <si>
    <t xml:space="preserve">1.Program Peningkatan Mutu Dan Manajemen Pelayanan Pendidikan
</t>
  </si>
  <si>
    <t>5. Persentase putus sekolah SD</t>
  </si>
  <si>
    <t>3. Memberikan Bantuan Pendidikan dalam bentuk beasiswa dan bentuk bantuan pendidikan lainnya bagi peningkatan sumber daya masyarakat</t>
  </si>
  <si>
    <t>1. Pendidikan Menengah, Tinggi dan Non-Formal</t>
  </si>
  <si>
    <t>Meningkatnya budaya baca masyarakat di Kota Batam</t>
  </si>
  <si>
    <t xml:space="preserve">Meningkatkan akses dan kualitas layanan keperpustakaan dan arsip kepada masyarakat </t>
  </si>
  <si>
    <t>1. Program Pengembangan Budaya Baca dan Pembinaan Perpustakaan dan arsip</t>
  </si>
  <si>
    <t>Jumlah pengunjung dalam 1 tahun</t>
  </si>
  <si>
    <t>Perpustakaan</t>
  </si>
  <si>
    <t>KANTOR PERPUSTAKAAN DAN ARSIP</t>
  </si>
  <si>
    <t>Meningkatkan kesehatan masyarakat secara berkelanjutan</t>
  </si>
  <si>
    <t>Meningkatkan aksesibilitas kualitas layanan  kesehatan masyarakat yang terjangkau dan merata</t>
  </si>
  <si>
    <t>1. Angka Harapan Hidup
2. Angka Kematian Bayi per 1000 kelahiran hidup (KH)
3. Angka Kematian Ibu per 100.000 kelahiran hidup (KH)</t>
  </si>
  <si>
    <t>Tahun
per 1.000 KH
per 1.000 KH</t>
  </si>
  <si>
    <t xml:space="preserve">Peningkatan akses dan mutu pelayanan kesehatan             </t>
  </si>
  <si>
    <t xml:space="preserve"> 1. Pengembangan  Pelayanan Kesehatan dan Sumber Daya Kesehatan melalui pembangunan puskesmas, pustu, puskesmas rawat inap dan penyelenggaraan pelayanan kesehatan di kawasan tertentu serta peningkatan kualitas pelayanan RSUD
</t>
  </si>
  <si>
    <t>Program Pengembangan dan Pemberdayaan Sumber Daya Manusia Kesehatan</t>
  </si>
  <si>
    <t>1. Angka Kematian Ibu per 100.000 kelahiran hidup (KH)</t>
  </si>
  <si>
    <t>per 100.000 KH</t>
  </si>
  <si>
    <t>Kesehatan</t>
  </si>
  <si>
    <t>Dinkes</t>
  </si>
  <si>
    <t>Program Kefarmasian dan Alat Kesehatan</t>
  </si>
  <si>
    <t>Dinkes/RSUD</t>
  </si>
  <si>
    <t>Program Pembinaan Pelayanan Kesehatan dan Pembinaan Kesehatan Masyarakat</t>
  </si>
  <si>
    <t>Peningkatan standar pelayanan Rumah Sakit Umum Daerah</t>
  </si>
  <si>
    <t>RSUD</t>
  </si>
  <si>
    <t>2. Menerapkan Sistem jaminan kesehatan daerah (jamkesda) bagi warga miskin</t>
  </si>
  <si>
    <t>Program Jaminan Kesehatan Daerah</t>
  </si>
  <si>
    <t>3. Penguatan Pencegahan, pengendalian penyakit menular dan tidak menular serta gangguan gizi masyarakat</t>
  </si>
  <si>
    <t>Program Pencegahan dan Pengendalian Penyakit</t>
  </si>
  <si>
    <t>2. Angka Kematian Bayi per 1000 kelahiran hidup (KH)</t>
  </si>
  <si>
    <t>per 1.000 KH</t>
  </si>
  <si>
    <t>Program Perbaikan Gizi Masyarakat</t>
  </si>
  <si>
    <t>3. Persentase (prevalensi) kekurangan gizi (under weight) pada anak Balita</t>
  </si>
  <si>
    <t>Meningkatkan Kesejahteraan Masyarakat</t>
  </si>
  <si>
    <t>Meningkatkan Kualitas Ketahanan Keluarga</t>
  </si>
  <si>
    <t>Persentase pengarusutamaan gender dalam pembangunan</t>
  </si>
  <si>
    <t>Meningkatkan dan mengembangkan keterampilan dalam berwirausaha bagi perempuan dan peningkatan pengarusutaman gender (PUG) dalam pembangunan</t>
  </si>
  <si>
    <t>1. Meningkatkan upaya pemberdayaan, pengetahuan dan keterampilan serta kemandirian perempuan</t>
  </si>
  <si>
    <t>Program Peningkatan peran serta dan kesetaraan Gender dalam pembangunan</t>
  </si>
  <si>
    <t>Persentase Perempuan dan Anak yang mendapatkan perlindungan</t>
  </si>
  <si>
    <t>Pemberdayaan Perempuan dan Anak</t>
  </si>
  <si>
    <t>BPPPAKB</t>
  </si>
  <si>
    <t>Penanganan dan Pencegahan Korban Trafficking</t>
  </si>
  <si>
    <t>Meningkatkan perlindungan perempuan dan anak dari KDRT serta perdagangan perempuan dan anak</t>
  </si>
  <si>
    <t>Peningkatan Kualitas Hidup, Perlindungan Perempuan dan Anak</t>
  </si>
  <si>
    <t>Peningkatan Kualitas Hidup Sosial Kemasyarakatan</t>
  </si>
  <si>
    <t>Meningkatkan kesejahteraan sosial masyarakat khususnya Penyandang Masalah Kesejahteraan Sosial (PMKS)</t>
  </si>
  <si>
    <t>Meningkatkan pelayanan sosial khususnya bagi  PMKS secara adil dan merata</t>
  </si>
  <si>
    <t xml:space="preserve">Penanganan Penyandang Masalah Kesejahteraan Sosial (PMKS)
</t>
  </si>
  <si>
    <t>DINSOS</t>
  </si>
  <si>
    <t>Dinsos</t>
  </si>
  <si>
    <t xml:space="preserve">Terkendalinya pertumbuhan penduduk </t>
  </si>
  <si>
    <t>Persentase Laju Pertumbuhan penduduk (LPP)</t>
  </si>
  <si>
    <t xml:space="preserve">Mengendalikan pertumbuhan penduduk </t>
  </si>
  <si>
    <t>1. Meningkatkan pelayanan Keluarga Berencana (KB)</t>
  </si>
  <si>
    <t>Peningkatan Pengendalian Kependudukan, Keluarga Berencana dan Pembangunan Keluarga</t>
  </si>
  <si>
    <t>Persentase pemakaian kontrasepsi (contraceptive prevalence rate/ CPR)</t>
  </si>
  <si>
    <t>pemberdayaan perempuan dan anak</t>
  </si>
  <si>
    <t>Meningkatnya Kesadaran/Toleransi dalam  berdemokrasi, beragama dan bersuku bangsa.</t>
  </si>
  <si>
    <t>Persentase partisipasi masyarakat dalam pemilu
Jumlah Konflik Sosial di Masyarakat</t>
  </si>
  <si>
    <t>Persentase
Jumlah Kasus</t>
  </si>
  <si>
    <t>Menyelenggarakan pembinaan Toleransi dalam  berdemokrasi, beragama dan bersuku bangsa.</t>
  </si>
  <si>
    <t>Meningkatkan Pendidikan Politik, kewaspadaan dini, dan wawasan kebangsaan masyarakat serta nilai-nilai keagamaan</t>
  </si>
  <si>
    <t>Pengembangan dan partisipasi budaya politik</t>
  </si>
  <si>
    <t>kesbangpol</t>
  </si>
  <si>
    <t>KESBANG</t>
  </si>
  <si>
    <t>Program Peningkatan Kerukunan Umat Beragama dan Penghayatan Nilai-nilai Keagamaan</t>
  </si>
  <si>
    <t>Berkurangnya konflik pendirian rumah ibadah</t>
  </si>
  <si>
    <t>Kesra</t>
  </si>
  <si>
    <t>Meningkatnya peran olahraga dan kepemudaan dalam pembangunan kualitas kehidupan masyarakat</t>
  </si>
  <si>
    <t xml:space="preserve">Sarana Prasarana pendukung prestasi Kepemudaan dan Olahraga </t>
  </si>
  <si>
    <t>Jumlah Sarana Prasarana Pendukung Prestasi Kepemudaan dan Olahraga</t>
  </si>
  <si>
    <t>Pengembangan Sarana Prasarana Kepemudaan, Kepramukaan dan Olahraga</t>
  </si>
  <si>
    <t>Meningkatkan kualitas dan kuantitas Sarana Prasarana Kepemudaan, Kepramukaan dan Olahraga yang disertai dengan pembinaannya.</t>
  </si>
  <si>
    <t xml:space="preserve">Peningkatan, Pembinaan Dan Pelayanan Kepemudaan, kepramukaan dan Olahraga
</t>
  </si>
  <si>
    <t>Prestasi/Capaian kepemudaan
Prestasi Olahraga
Prestasi Kepramukaan
Sarana Prasarana terbangun</t>
  </si>
  <si>
    <t>Pemuda dan Olahraga</t>
  </si>
  <si>
    <t>Kanpora</t>
  </si>
  <si>
    <t>Meningkatnya kesadaran
masyarakat dalam menjaga
ketentraman dan ketertiban</t>
  </si>
  <si>
    <t xml:space="preserve">Penguatan peran organisasi kemasyarakatan
dan pemerintah dalam menciptakan ketentraman dan ketertiban </t>
  </si>
  <si>
    <t>Meningkatkan kerjasama dengan TNI dan Polri untuk meningkatkan kesadaran
dan partisipasi masyarakat dalam menjaga ketertiban dan ketentraman kota</t>
  </si>
  <si>
    <t>Peningkatan Keamanan dan Kenyamanan Lingkungan Masyarakat</t>
  </si>
  <si>
    <t>Satpol</t>
  </si>
  <si>
    <t>Meningkatnya  ketersediaan lapangan kerja, pendapatan penduduk, distribusi pendapatan dan penurunan angka kemiskinan serta tingkat pengangguran</t>
  </si>
  <si>
    <t>Meningkatkan lapangan kerja dan kesempatan berusaha dalam mendorong penguatan perekonomian daerah</t>
  </si>
  <si>
    <t>Tingkat pengangguran terbuka</t>
  </si>
  <si>
    <t>Melakukan penguatan lembaga latihan kerja dan pemberian/pelaksanaan sertifikasi agar memenuhi standar akreditasi</t>
  </si>
  <si>
    <t>Meningkatkan kualitas dan kompetensi SDM tenaga kerja serta keharmonisan hubungan industrial</t>
  </si>
  <si>
    <t>Peningkatan Kualitas, Produktivitas, Penempatan  dan Pengembangan  Perluasan Kesempatan Kerja</t>
  </si>
  <si>
    <t>Jumlah   tenaga kerja yang bersertifikasi  kompetensi</t>
  </si>
  <si>
    <t>orang</t>
  </si>
  <si>
    <t>Ketenagakerjaan</t>
  </si>
  <si>
    <t>DISNAKER</t>
  </si>
  <si>
    <t>Peningkatan hubungan industrial yang harmonis dan peran kelembagaan hubungan industrial</t>
  </si>
  <si>
    <t>Tingkat Penyelesaian Perselisihan Pengusaha-Pekerja per Tahun</t>
  </si>
  <si>
    <t>Misi 3 : MEWUJUDKAN TATA RUANG KOTA YANG BERWAWASAN LINGKUNGAN, INFRASTRUKTUR KOTA YANG MODERN, SERTA PENATAAN PEMUKIMAN YANG RAMAH, ASRI DAN NYAMAN SESUAI NILAI BUDAYA BANGSA</t>
  </si>
  <si>
    <t>Mewujudkan penataan ruang kota yang terpadu dan berkelanjutan</t>
  </si>
  <si>
    <t xml:space="preserve">Tersedianya rencana tata
ruang kota yang berkualitas dan berwawasan lingkungan
</t>
  </si>
  <si>
    <t>Persentase kesesuaian peruntukan lahan dengan Rencana Tata Ruang</t>
  </si>
  <si>
    <t>Meningkatkan proses perencanaan, pemanfaatan dan pengendalian pemanfaatan ruang wilayah Kota Batam dalam upaya mewujudkan pembangunan yang berkelanjutan</t>
  </si>
  <si>
    <t>1. Meningkatkan komunikasi dan koordinasi serta meningkatkan keterlibatan stakeholder, instansi terkait  dalam proses pengambilan keputusan pada perencanaan, pemanfaatan
dan pengendalian pemanfaatan ruang</t>
  </si>
  <si>
    <t>Program Perencanaan dan Pengendalian  Tata Ruang</t>
  </si>
  <si>
    <t>Kesesuaian pemanfaatan tata ruang</t>
  </si>
  <si>
    <t>Penataan Ruang</t>
  </si>
  <si>
    <t>BAPPEDA</t>
  </si>
  <si>
    <t>Terlaksananya
pengendalian
pemanfaatan
ruang kota yang
konsisten</t>
  </si>
  <si>
    <t>Pengembangan instrumen
pengendalian pemanfaatan ruang yang efektif</t>
  </si>
  <si>
    <t xml:space="preserve">1. menerapkan pendekatan zoning regulation pada kawasan-kawasan
cepat berkembang
</t>
  </si>
  <si>
    <t>2. Mewujudkan integritas alam perencanaan dan pengendalian pembangunan secara konsisten melalui pengawasan dan penindakan
bagi pihak yang menyalahi dan melanggar aturan pemanfaatan ruang</t>
  </si>
  <si>
    <t>Pengembangan sistem informasi spasial</t>
  </si>
  <si>
    <t>Meningkatkan penerapan sistem informasi spasial</t>
  </si>
  <si>
    <t>Mewujudkan pengelolaan dan perlindungan lingkungan hidup berkelanjutan</t>
  </si>
  <si>
    <t>Meningkatnya kualitas lingkungan hidup yang baik dan sehat  sesuai dengan daya dukung dan daya tampung</t>
  </si>
  <si>
    <t>Luasan Ruang Terbuka hijau</t>
  </si>
  <si>
    <t xml:space="preserve">Meningkatnya luasan dan kualitas ruang terbuka  hijau antara lain melalui menjalin kerjasama dan kemitraan dengan sektor privat dalam penyediaan RTH </t>
  </si>
  <si>
    <t>Meningkatkan luasan RTH publik dan privat melalui penggalangan peran pemerintah, swasta dan penyerapan regulasi untuk penambahan ruang terbuka hijau serta peningkatan konservasi flora</t>
  </si>
  <si>
    <t xml:space="preserve">Program Peningkatan dan  Pengelolaan ruang terbuka hijau (RTH) </t>
  </si>
  <si>
    <t>Taman (DKP)</t>
  </si>
  <si>
    <t>Luas</t>
  </si>
  <si>
    <t>10,67</t>
  </si>
  <si>
    <t>10,91</t>
  </si>
  <si>
    <t>11,15</t>
  </si>
  <si>
    <t>11,39</t>
  </si>
  <si>
    <t>Lingkungan hidup</t>
  </si>
  <si>
    <t>DKP</t>
  </si>
  <si>
    <t>Kebun Raya yang ditanam</t>
  </si>
  <si>
    <t>KP2K</t>
  </si>
  <si>
    <t>Taman di permukiman (Distako)</t>
  </si>
  <si>
    <t>Distako</t>
  </si>
  <si>
    <t>Luas Lahan TPU yang tertata</t>
  </si>
  <si>
    <t>Terkelolanya kawasan konservasi sumberdaya perairan pesisir sebagai penopang usaha perikanan dan jasa kelautan secara berkelanjutan</t>
  </si>
  <si>
    <t>Ha</t>
  </si>
  <si>
    <t>Meningkatkan kualitas ekosistem perairan pesisir dan pulau-pulau kecil di Kota Batam</t>
  </si>
  <si>
    <t>Meningkatkan perlindungan dan penataan lingkungan sumberdaya perairan pesisir dan pulau-pulau kecil di Kota Batam</t>
  </si>
  <si>
    <t xml:space="preserve">Program Peningkatan pengelolaan  pulau-pulau kecil berbasis konservasi </t>
  </si>
  <si>
    <t>Persentase peningkatan tutupan terumbu karang</t>
  </si>
  <si>
    <t>Persen</t>
  </si>
  <si>
    <t>Berkurangnya pencemaran lingkungan (air, tanah, dan udara)</t>
  </si>
  <si>
    <t xml:space="preserve">Meningkatkan pembinaan dan pengawasan dalam perlindungan dan pengelolaan lingkungan </t>
  </si>
  <si>
    <t>Melaksanakan peraturan di bidang lingkungan hidup untuk mendukung terjaganya kualitas dan kuantitas lingkungan hidup agar tidak melampaui daya dukung dan daya tampung Kota Batam</t>
  </si>
  <si>
    <t>Program Pengendalian Pencemaran dan Perusakan Lingkungan Hidup</t>
  </si>
  <si>
    <t>Persentase Jumlah Pengaduan lingkungan yang terverifikasi</t>
  </si>
  <si>
    <t>BAPEDALDA</t>
  </si>
  <si>
    <t>Ketaatan Usaha dan/ atau kegiatan terhadap pelaksanaan Izin Lingkungan</t>
  </si>
  <si>
    <t>persentase jumlah yang melapor terhadap jumlah izin PPLH (Perlindungan dan Pengelolaan LH) yang dikeluarkan</t>
  </si>
  <si>
    <t>Jumlah  ketaatan Usaha dan/ atau kegiatan terhadap pelaksanaan Izin Lingkungan</t>
  </si>
  <si>
    <t>DISHUB</t>
  </si>
  <si>
    <t xml:space="preserve">Menyediakan infrastruktur kota yang berkualitas untuk mengatasi masalah perkotaan </t>
  </si>
  <si>
    <t xml:space="preserve">Tersedianya sistem transportasi perkotaan yang terpadu dan nyaman </t>
  </si>
  <si>
    <t xml:space="preserve">Pembangunan sarana prasarana sistem transportasi </t>
  </si>
  <si>
    <t>1. Penyediaan dan pemeliharaan sarana dan prasarana pendukung transportasi darat dan laut</t>
  </si>
  <si>
    <t>Pembangunan, peningkatan, pemeliharaan/ rehabilitasi sarana prasarana transportasi</t>
  </si>
  <si>
    <t>Jumlah Sarana Prasarana Transportasi</t>
  </si>
  <si>
    <t>unit</t>
  </si>
  <si>
    <t>Perhubungan</t>
  </si>
  <si>
    <t>Meningkatnya Jumlah pengguna  transportasi umum</t>
  </si>
  <si>
    <t>Melakukan penataan angkutan umum dan penguatan lembaga pengelola transportasi massal</t>
  </si>
  <si>
    <t>1. Melakukan peningkatan kualitas dan kuantitas transportasi massal serta restrukturisasi trayek angkutan umum</t>
  </si>
  <si>
    <t xml:space="preserve">Penyediaan dan penataan tata kelola transportasi massal. </t>
  </si>
  <si>
    <t>Persentase kendaraan laik jalan</t>
  </si>
  <si>
    <t>Jumlah trayek</t>
  </si>
  <si>
    <t>rute</t>
  </si>
  <si>
    <t>Jumlah aksesibilitas perintis</t>
  </si>
  <si>
    <t>Meningkatnya Sarana Prasarana Keselamatan dan kelancaran Transportasi</t>
  </si>
  <si>
    <t>Meningkatkan profesionalisme kelembagaan pengelolaan transportasi massal dan mendorong transformasi bentuk kepengusahaan angkutan umum pribadi menjadi Badan Usaha</t>
  </si>
  <si>
    <t>Dishub</t>
  </si>
  <si>
    <t>Retribusi parkir tepi jalan umum</t>
  </si>
  <si>
    <t>Penataan manajemen perparkiran</t>
  </si>
  <si>
    <t>Mengembangkan sistem perparkiran yang tertib dan aman, dengan kapasitas pelayanan memadai</t>
  </si>
  <si>
    <t>Program peningkatan dan pengamanan lalu lintas</t>
  </si>
  <si>
    <t>Meningkatnya cakupan pelayanan parkir</t>
  </si>
  <si>
    <t>titik lokasi</t>
  </si>
  <si>
    <t>188 Lokasi</t>
  </si>
  <si>
    <t>PU</t>
  </si>
  <si>
    <t>Tersedianya jaringan jalan dan jembatan dengan kualitas yang mantap dan dalam kondisi baik</t>
  </si>
  <si>
    <t>Persentase luas jalan dalam kondisi baik</t>
  </si>
  <si>
    <t>Pengembangan Prasarana Jalan dan Jembatan yang Berkualitas</t>
  </si>
  <si>
    <t xml:space="preserve">1. Melakukan pengembangan dan peningkatan kapasitas dan kualitas jaringan jalan dan jembatan / pelantar melalui pembangunan, peningkatan, pemeliharaan dan rehabilitasi serta memperlebar lahan badan jalan
2. Menunjang Percepatan Pembangunan Flyover dan pengembangan ruas jalan tol
</t>
  </si>
  <si>
    <t>Program Pembangunan , peningkatan, pemeliharaan jalan dan jembatan/pelantar</t>
  </si>
  <si>
    <t>Panjang jalan yang dibangun</t>
  </si>
  <si>
    <t>km</t>
  </si>
  <si>
    <t>235,93km</t>
  </si>
  <si>
    <t>75M</t>
  </si>
  <si>
    <t>Pekerjaan Umum</t>
  </si>
  <si>
    <t>Panjang jalan yang ditingkatkan</t>
  </si>
  <si>
    <t>panjang jembatan/pelantar yang dibangun</t>
  </si>
  <si>
    <t>m</t>
  </si>
  <si>
    <t>6,5M</t>
  </si>
  <si>
    <t>panjang jalan yang dipelihara</t>
  </si>
  <si>
    <t>5M</t>
  </si>
  <si>
    <t>35km</t>
  </si>
  <si>
    <t>3. Membangun PJU di ruas jalan umum dan meningkatkan sarana prasarana kebinamargaan</t>
  </si>
  <si>
    <t>Program Peningkatan Sarana Dan Prasarana Kebinamargaan</t>
  </si>
  <si>
    <t>Tersedianya sistem tata air yang optimal dalam rangka pengendalian banjir.</t>
  </si>
  <si>
    <t>Jumlah titik banjir</t>
  </si>
  <si>
    <t>30 titik banjir</t>
  </si>
  <si>
    <t>Pengembangan sistem tata air yang terpadu dan berkualitas</t>
  </si>
  <si>
    <t>1. Meningkatkan ketersediaan infrastruktur drainase yang optimal dengan prioritas penanganan pada titik-titik rawan banjir  
2. Melakukan pembebasan lahan untuk mendukung pembangunan kanal banjir dan normalisasi sungai</t>
  </si>
  <si>
    <t>Pengendalian  Banjir dan Perbaikan Jaringan Pengairan</t>
  </si>
  <si>
    <t>Panjang drainase yang dibangun/ditingkatkan</t>
  </si>
  <si>
    <t>36M</t>
  </si>
  <si>
    <t>Panjang drainase yang dipelihara</t>
  </si>
  <si>
    <t>3,5M</t>
  </si>
  <si>
    <t>Panjang lokasi abrasi pantai yang ditangani</t>
  </si>
  <si>
    <t>260jt</t>
  </si>
  <si>
    <t>Persentase jalan utama dengan PJU</t>
  </si>
  <si>
    <t>Jumlah titik PJU yang dipelihara</t>
  </si>
  <si>
    <t>prosentase</t>
  </si>
  <si>
    <t>Jumlah titik lampu PJU yang dibangun</t>
  </si>
  <si>
    <t>Tersedianya infrastruktur air bersih dan sanitasi secara optimal</t>
  </si>
  <si>
    <t>Tingkat Cakupan pelayanan air minum di kawasan non ATB / Swasta</t>
  </si>
  <si>
    <t xml:space="preserve">Mengembangkan dan memelihara sumber air baku secara berkesinambungan </t>
  </si>
  <si>
    <t>Meningkatkan cakupan layanan air bersih di luar wilayah konsesi ATB</t>
  </si>
  <si>
    <t>Pengembangan Kinerja Pengelolaan Air Bersih dan Sanitasi</t>
  </si>
  <si>
    <t>Jumlah penduduk yang terlayani air bersih</t>
  </si>
  <si>
    <t>pengembangan pengelolaan air limbah domestik sistem setempat</t>
  </si>
  <si>
    <t>Mendorong pengolahan air limbah domestik permukiman melalui Pembangunan IPAL komunal dan Sosialisasi penggunaan septic tank
standar lingkungan hidup, dan
Pembangunan/Peningkatan IPAL
sistem setempat</t>
  </si>
  <si>
    <t>Jumlah Penduduk yang terlayani sanitasi</t>
  </si>
  <si>
    <t>Tersedianya pengelolaan sampah pada tingkat kota dan kecamatan yang berwawasan lingkungan</t>
  </si>
  <si>
    <t>Cakupan pelayanan persampahan</t>
  </si>
  <si>
    <t xml:space="preserve">Meningkatkan peran serta masyarakat dalam pengelolaan sampah berbasis komunitas </t>
  </si>
  <si>
    <t>1. Melakukan sosialisasi kepada masyarakat dalam memanfaatkan nilai keekonomian sampah melalui Sistem 3R dan kepatuhan tentang kawasan bebas sampah serta Pendampingan pembentukan Bank Sampah di tingkat kelurahan,  pengembangan jejaring kerja Bank Sampah</t>
  </si>
  <si>
    <t xml:space="preserve">Program Lingkungan Sehat Kawasan Perumahan/pemukiman </t>
  </si>
  <si>
    <t>Persentase Pengurangan Sampah di Perkotaan</t>
  </si>
  <si>
    <t>Persentase pengurangan timbulan sampah disumber</t>
  </si>
  <si>
    <t>Peningkatan
Kinerja Pengelolaan
Persampahan</t>
  </si>
  <si>
    <t>1. Menyediakan sarana prasarana pengelolaan sampah di tingkat kota dan kecamatan yang ramah lingkungan melalui penyediaan lahan untuk fasilitas persampahan dan peningkatan TPS yang berkualitas standar lingkungan hidup, peningkatan pembersihan sampah di aliran sungai
2. Menjalin kerjasama dan kemitraan dengan pihak swasta dan masyarakat dalam pengelolaan sampah</t>
  </si>
  <si>
    <t>Program Pengembangan Kinerja Pengelolaan Persampahan</t>
  </si>
  <si>
    <t xml:space="preserve">Persentase pengangkutan sampah
Persentase sampah yang dikelola dengan mengkonversi menjadi WTE (Waste to Energy) </t>
  </si>
  <si>
    <t>Operasional dan Pemeliharaan TPA Belakang Padang</t>
  </si>
  <si>
    <t>2 Kelurahan</t>
  </si>
  <si>
    <t>Operasional Pelayanan Sampah Kecamatan Belakang Padang</t>
  </si>
  <si>
    <t>Lingkungan Hidup</t>
  </si>
  <si>
    <t xml:space="preserve">Mendorong percepatan pengelolaan sampah di TPA dengan sistem WTE (Waste to Energy) melalui pola KPBU </t>
  </si>
  <si>
    <t>Persentase sampah yang dikelola dengan mengkonversi menjadi WTE (waste to energy)</t>
  </si>
  <si>
    <t>Menyediakan hunian / permukiman dan ruang publik yang layak dan terjangkau dengan konsep Maju, Hijau dan Manusiawi</t>
  </si>
  <si>
    <t xml:space="preserve">Meningkatnya kualitas perumahan dan permukiman yang layak dan terjangkau bagi masyarakat
</t>
  </si>
  <si>
    <t xml:space="preserve">1
</t>
  </si>
  <si>
    <t xml:space="preserve">Meningkatkan koordinasi dan Kerjasama dalam penyediaan rumah
susun sewa dan rusunami dengan pemerintah pusat dan stakeholders lainnya
</t>
  </si>
  <si>
    <t>2. Mendorong Pelaksanaan Pembangunan rumah susun sewa, rusunami pada lokasi-lokasi strategis dan lahan milik stakeholder atau konsolidasi lahan dan bangunan</t>
  </si>
  <si>
    <t>Program Pembangunan, Pemeliharaan dan Pengembangan Infrastruktur Sarana Prasarana Permukiman dan Perumahan</t>
  </si>
  <si>
    <t>3 Melaksanakan pendampingan
masyarakat calon penghuni rumah
susun</t>
  </si>
  <si>
    <t>Rehabilitasi dan perbaikan rumah susun sewa yang
dikelola Pemerintah Kota melalui BLUD</t>
  </si>
  <si>
    <t xml:space="preserve">Melaksanakan rehabilitasi rumah
susun sewa yang telah diserahkan kepada Pemerintah Kota </t>
  </si>
  <si>
    <t>Meningkatkan kualitas infrastruktur prasarana dan sarana lingkungan perumahan dan permukiman</t>
  </si>
  <si>
    <t>Peningkatan Penataan infrastruktur prasarana dan sarana dasar Lingkungan Perumahan dan Permukiman</t>
  </si>
  <si>
    <t>Mendorong Percepatan penataan dan perbaikan kawasan kumuh skala kota.</t>
  </si>
  <si>
    <t xml:space="preserve">Peningkatan  kualitas infrastruktur permukiman dan perumahan melalui percepatan pembangunan infrastruktur kelurahan dengan pola pemberdayaan masyarakat </t>
  </si>
  <si>
    <t>Program Percepatan Infrastruktur Kelurahan (PIK)</t>
  </si>
  <si>
    <t>Percepatan PSD Lingkungan Wilayah Belakang Padang (PM-PIK Belakang Padang)</t>
  </si>
  <si>
    <t>Program Peningkatan Pemberdayaan Masyarakat dan Partisipasi Masyarakat</t>
  </si>
  <si>
    <t>Pengembangan Partisipasi Masyarakat dalam Perumusan Program dan Kebijakan Pelayan Publik</t>
  </si>
  <si>
    <t>Jumlah Orang</t>
  </si>
  <si>
    <t>Jumlah Event</t>
  </si>
  <si>
    <t>TOTAL</t>
  </si>
  <si>
    <t>Terwujudnya kualitas pelayanan pengelolaan pertanahan Kota Batam</t>
  </si>
  <si>
    <t>Meningkatnya kualitas manajemen pertanahan antara lain penguatan aset dan pengadaan aset lahan   untuk kepentingan pemko batam serta tertib administrasi pertanahan</t>
  </si>
  <si>
    <t>Persentase ketersediaan informasi lahan aset Pemko Batam</t>
  </si>
  <si>
    <t>Memperkuat basis data  lahan aset Pemko Batam yang akurat dan terkini dan pengadaan aset lahan untuk kepentingan pemerintah kota batam dalam meningkatkan pelayanan publik</t>
  </si>
  <si>
    <t>1. Melakukan pendataan secara menyeluruh lokasi, luasan dan kondisi eksisting lahan aset Pemko Batam dan pengadaan lahan untuk kepentingan pelayanan publik pemerintah kota batam</t>
  </si>
  <si>
    <t>Penataan Tata Guna tanah</t>
  </si>
  <si>
    <t>Persentase data lahan aset Pemko Batam yang diinventarisasi</t>
  </si>
  <si>
    <t>19,27</t>
  </si>
  <si>
    <t>BP3D</t>
  </si>
  <si>
    <t>Terwujudnya penyelesaian Kampung tua  ,kawasan fasos dan fasum di daerah jaringan jalan dan di kawasan permukiman serta penataan dan pengadaan kawasan pemakaman.</t>
  </si>
  <si>
    <t>Jumlah penataan kawasan tertentu</t>
  </si>
  <si>
    <t>kampung</t>
  </si>
  <si>
    <t xml:space="preserve">Mendorong percepatan penyelesaian kawasan kampung tua, kawasan fasos dan fasum di jaringan jalan dan di kawasan permukiman serta kawasan permakaman. </t>
  </si>
  <si>
    <t xml:space="preserve">Mempercepat penyelesaian penetapan definitif kampung tua, kawasan fasos dan fasum di jaringan jalan dan di kawasan permukiman serta kawasan permakaman. </t>
  </si>
  <si>
    <t>Program pengelolaan areal pemakaman</t>
  </si>
  <si>
    <t>Jumlah Kampung Tua yang dilakukan penataan dan penyediaan serta pengelolaan pemakaman umum</t>
  </si>
  <si>
    <t>Kampung</t>
  </si>
  <si>
    <t>BP3D/ Dinsos</t>
  </si>
  <si>
    <t>Misi 4 : MEWUJUDKAN PENGUATAN SEKTOR INDUSTRI DAN PENINGKATAN PERAN SEKTOR JASA, PERDAGANGAN, PARIWISATA, ALIH KAPAL, MARITIM DAN PERTANIAN/ PERIKANAN DALAM MENOPANG PEREKONOMIAN DAERAH</t>
  </si>
  <si>
    <t>Mengoptimalkan peran Pemerintah Kota Batam dalam mendukung kegiatan pariwisata, industri dan perdagangan, serta peningkatan sektor perikanan dan pertanian</t>
  </si>
  <si>
    <t>Terwujudnya Optimalisasi Kota Batam sebagai kota tujuan pariwisata, investasi di sektor industri, jasa, perdagangan, maritim, perikanan dan pertanian yang berdaya saing dalam rangka meningkatkan kesejahteraan masyarakat</t>
  </si>
  <si>
    <t>Kunjungan Wisatawan</t>
  </si>
  <si>
    <t>Org</t>
  </si>
  <si>
    <t>Meningkatkan peran pemerintah kota batam dalam mempercepat pelaksanaan transformasi kawasan FTZ Batam menuju KEK.</t>
  </si>
  <si>
    <t>1. Mendorong pemerintah pusat dalam percepatan pelaksanan KEK dalam rangka memberi kepastian hukum untuk meningkatkan daya saing kota batam sebagai kawasan investasi</t>
  </si>
  <si>
    <t>Program Koordinasi antar lembaga pusat dan daerah</t>
  </si>
  <si>
    <t>kontribusi sektor pertanian/ perikanan dalam PDRB Kota Batam</t>
  </si>
  <si>
    <t>Meningkatkan pengembangan kepariwisataan dan kebudayaan</t>
  </si>
  <si>
    <t>Meningkatkan kualitas dan kuantitas  pariwisata dan objek kebudayaan</t>
  </si>
  <si>
    <t>1
2</t>
  </si>
  <si>
    <t>Pengembangan sektor pariwisata
Pelestarian dan Pengembangan Seni &amp; Budaya</t>
  </si>
  <si>
    <t>Jumlah kunjungan wisatawan Lokal
Jumlah Wisatawan Mancanegara</t>
  </si>
  <si>
    <t>Pariwisata</t>
  </si>
  <si>
    <t>DISPARBUD</t>
  </si>
  <si>
    <t>Kontribusi Pajak Sektor Pariwisata terhadap APBD Kota Batam</t>
  </si>
  <si>
    <t>Rata-Rata Lama Menginap</t>
  </si>
  <si>
    <t>Malam</t>
  </si>
  <si>
    <t>Cagar Budaya yg dikelola</t>
  </si>
  <si>
    <t>Jumlah Cagar budaya</t>
  </si>
  <si>
    <t>Meningkatkan kesejahteraan dan pendapatan masyarakat  petani, peternak dan nelayan</t>
  </si>
  <si>
    <t>1. Meningkatkan kualitas Home Industry dan melakukan intensifikasi dan ekstensifikasi bidang pertanian dan perikanan</t>
  </si>
  <si>
    <t>Pembinaan, pengembangan dan pengawasan perikanan, pertanian dan peternakan</t>
  </si>
  <si>
    <t>Jumlah produksi sektor perikanan ,pertanian dan peternakan</t>
  </si>
  <si>
    <t>kelompok</t>
  </si>
  <si>
    <t>Kelautan dan perikanan</t>
  </si>
  <si>
    <t>Misi 5 : MEWUJUDKAN PENGUATAN EKONOMI KERAKYATAN BERBASIS UMKM DAN KOPERASI YANG BERSINERGI DENGAN KEBUTUHAN INDUSTRI DAN PASAR DOMESTIK</t>
  </si>
  <si>
    <t>Meningkatkan pemberdayaan ekonomi masyarakat yang tangguh &amp; mandiri dengan jiwa kewirausahaan yang tinggi melalui pemberdayaan usaha mikro, kecil, menengah  dan koperasi serta sektor informal lainnya</t>
  </si>
  <si>
    <t>Berkembangnya sentra industri potensial, industri kreatif, indutri kecil menengah dan UMKM serta terjaganya stabilitas harga dan ketersediaan pangan</t>
  </si>
  <si>
    <t xml:space="preserve">Jumlah Pelaku usaha kreatif bernilai tambah </t>
  </si>
  <si>
    <t>Meningkatkan ekonomi masyarakat berbasis ekonomi kerakyatan</t>
  </si>
  <si>
    <t xml:space="preserve">1. Fasilitasi pelaku ekonomi untuk mendapatkan HKI, sertifikasi halal, TDI dan standarisasi internasional dalam produksi </t>
  </si>
  <si>
    <t>Peningkatan, pembinaan dan pengembangan UKM, IKM dan koperasi serta usaha ekonomi masyarakat</t>
  </si>
  <si>
    <t>Jumlah Pelaku usaha kreatif bernilai tambah yang dibina</t>
  </si>
  <si>
    <t>KUMKM (Koperasi, Usaha Mikro, Kecil dan Menengah)</t>
  </si>
  <si>
    <t xml:space="preserve">915 UMKM
</t>
  </si>
  <si>
    <t>Koperasi, Usaha kecil, dan Menengah</t>
  </si>
  <si>
    <t>DISPERINDAG</t>
  </si>
  <si>
    <t>Meningkatkan ketersediaan pangan dan menjaga stabilitas harga</t>
  </si>
  <si>
    <t>Menjaga keseimbangan antara permintaan dan ketersediaan barang</t>
  </si>
  <si>
    <t>Penataan, pembinaan dan pengendalian pasar</t>
  </si>
  <si>
    <t>Fluktuasi harga</t>
  </si>
  <si>
    <t>%</t>
  </si>
  <si>
    <t>215jt</t>
  </si>
  <si>
    <t>225jt</t>
  </si>
  <si>
    <t>235jt</t>
  </si>
  <si>
    <t>245jt</t>
  </si>
  <si>
    <t>255jt</t>
  </si>
  <si>
    <t>265jt</t>
  </si>
  <si>
    <t>Koperasi, Usaha kecil, dan menengah</t>
  </si>
  <si>
    <t>PMPK-UKM</t>
  </si>
  <si>
    <t>Peningkatan Ketahanan Pangan</t>
  </si>
  <si>
    <t xml:space="preserve">Prosentase ketersediaan pangan </t>
  </si>
  <si>
    <t>Tersedianya ruang untuk ekonomi formal pada kawasan tertentu</t>
  </si>
  <si>
    <t>Penyediaan Ruang Bagi Sektor Informal Pada Kawasan Tertentu</t>
  </si>
  <si>
    <t>Penyediaan ekonomi informal pada kawasan yang telah ditentukan menurut ketentuan peraturan yang berlaku serta revitalisasi pasar</t>
  </si>
  <si>
    <t>Perlindungan konsumen dan pembinaan pedagang kaki lima dan asongan</t>
  </si>
  <si>
    <t>Misi 6 : PERCEPATAN PEMBANGUNAN WILAYAH HINTERLAND SEBAGAI PENOPANG PEREKONOMIAN KOTA BATAM</t>
  </si>
  <si>
    <t>Meningkatkan pemerataan pembangunan infrastruktur dasar dan memperluas akses komunikasi di hinterland</t>
  </si>
  <si>
    <t>Meningkatnya Sarana dan Prasarana Infrastruktur Permukiman di Hinterland</t>
  </si>
  <si>
    <t>ratio indeks gini</t>
  </si>
  <si>
    <t>indeks</t>
  </si>
  <si>
    <t>Melakukan pembangunan secara bertahap infrastruktur dan sarana prasarana di  hinterland.</t>
  </si>
  <si>
    <t>Pemerataan pembangunan hingga di hinterland</t>
  </si>
  <si>
    <t>Pembangunan infrastruktur dan sarana prasarana di  hinterland</t>
  </si>
  <si>
    <t>Pembangunan dan peningkatan sarana prasarana kesehatan di wilayah hinterland</t>
  </si>
  <si>
    <t>pekerjaan umum</t>
  </si>
  <si>
    <t>PU, Distako, Disdik, Dinkes, Dishub</t>
  </si>
  <si>
    <t>Meningkatnya kualitas lingkungan perumahan dan permukiman di hinterland</t>
  </si>
  <si>
    <t>Meningkatkan kualitas infrastruktur sarana dan prasarana dasar lingkungan perumahan beserta pemukiman di  hinterland</t>
  </si>
  <si>
    <t>Peningkatan penataan lingkungan perumahan dan permukiman di hinterland</t>
  </si>
  <si>
    <t>Pembangunan, pemeliharaan dan pengembangan infrastruktr sarana dan prasarana  di hinterland</t>
  </si>
  <si>
    <t>Pembangunan dan peningkatan sarana parasarana  di wilayah hinterland</t>
  </si>
  <si>
    <t>Perumahan</t>
  </si>
  <si>
    <t>Meningkatnya konektivitas transpotasi di hinterland</t>
  </si>
  <si>
    <t>Pembangunan secara bertahap infrastruktur dan sarana prasarana dasar</t>
  </si>
  <si>
    <t xml:space="preserve">Pengembangan, Pembangunan aksesibilitas dan koneksivitas </t>
  </si>
  <si>
    <t>Pengembangan cakupan layanan informasi di hinterland</t>
  </si>
  <si>
    <t>Kominfo</t>
  </si>
  <si>
    <t>CAMAT BELAKANG PADANG</t>
  </si>
  <si>
    <t>RPJMD KECAMATAN BELAKANG PADANG TAHUN 2016-2021</t>
  </si>
  <si>
    <t>Peningkatan Pelayanan Administrasi Perkantoran Kecamatan dan Kelurahan</t>
  </si>
  <si>
    <t>Perumahan Rakyat dan Kawasan Permukiman</t>
  </si>
  <si>
    <t>Pemberdayaan Masyarakat dan Partisipasi Masyarkat</t>
  </si>
  <si>
    <t>520 Orang</t>
  </si>
  <si>
    <t>6 Event</t>
  </si>
  <si>
    <t>Pemberdayaan Masyarakat dalam Percepatan Lingkungan Wilayah Belakang Padang (PM-PIK Belakang Padang)</t>
  </si>
  <si>
    <t>VISI</t>
  </si>
  <si>
    <t>MISI</t>
  </si>
  <si>
    <t>:</t>
  </si>
  <si>
    <t>Mewujudkan Belakang Padang maju, sejahtera dan berbudaya di bawah landasan Iman dan Taqwa</t>
  </si>
  <si>
    <t>1</t>
  </si>
  <si>
    <t>2</t>
  </si>
  <si>
    <t>3</t>
  </si>
  <si>
    <t>4</t>
  </si>
  <si>
    <t>Target Capaian Setiap Tahun</t>
  </si>
  <si>
    <t>Indikator</t>
  </si>
  <si>
    <t>Rata-rata indeks kepuasan masyarakat terhadap pelayanan kelurahan</t>
  </si>
  <si>
    <t>Indeks kepuasan masyarakat, Rata-rata indeks kepuasan masyarakat terhadap pelayanan kelurahan</t>
  </si>
  <si>
    <t>Total</t>
  </si>
  <si>
    <t>Mewujudkan kualitas pelayanan publik yang bersih dan bertanggung jawab</t>
  </si>
  <si>
    <t>Mewujudkan kualitas dan kuntitas fasilitas sarana dan prasarana perkantoran</t>
  </si>
  <si>
    <t>Mewujudkan kerukunan dan ketertiban hidup antar kelompok etnis dan agama dalam masyarkat</t>
  </si>
  <si>
    <t>Mewujudkan pembangunan infrastruktur pelayanan publik, perekonomian kesenian dan kebudayaan masyarakat</t>
  </si>
  <si>
    <t>Peningkatan Pelayanan Administrasi Perkantoran Kecamatan</t>
  </si>
  <si>
    <t>Peningkatan Pelayanan Administrasi Perkantoran Kelurahan Tanjung Sari</t>
  </si>
  <si>
    <t>Peningkatan Pelayanan Administrasi Perkantoran Kelurahan Sekanak Raya</t>
  </si>
  <si>
    <t>Peningkatan Pelayanan Administrasi Perkantoran Kelurahan Pemping</t>
  </si>
  <si>
    <t>Peningkatan Pelayanan Administrasi Perkantoran Kelurahan Kasu</t>
  </si>
  <si>
    <t>Peningkatan Pelayanan Administrasi Perkantoran Kelurahan Pecong</t>
  </si>
  <si>
    <t>Peningkatan Pelayanan Administrasi Perkantoran Kelurahan Pulau Terong</t>
  </si>
  <si>
    <t>5</t>
  </si>
  <si>
    <t>6</t>
  </si>
  <si>
    <t>7</t>
  </si>
  <si>
    <t>8</t>
  </si>
  <si>
    <t>9</t>
  </si>
  <si>
    <t>10</t>
  </si>
  <si>
    <t>11</t>
  </si>
  <si>
    <t>12</t>
  </si>
  <si>
    <t>13</t>
  </si>
  <si>
    <t>14</t>
  </si>
  <si>
    <t>15</t>
  </si>
  <si>
    <t>16</t>
  </si>
  <si>
    <t>17</t>
  </si>
  <si>
    <t>18</t>
  </si>
  <si>
    <t>19</t>
  </si>
  <si>
    <t>20</t>
  </si>
  <si>
    <t>Pemberdayaan Masyarakat dalam Percepatan Infrastruktur Lingkungan Permukiman Wilayah Kelurahan Sekanak Raya</t>
  </si>
  <si>
    <t>1 Kelurahan</t>
  </si>
  <si>
    <t>Indikator Kinerja Program</t>
  </si>
  <si>
    <t>RENCANA PROGRAM, KEGIATAN, INDIKATOR KINERJA DAN PENDANAAN INDIKATIF KECAMATAN BELAKANG PADANG</t>
  </si>
  <si>
    <t>Satuan</t>
  </si>
  <si>
    <t>21</t>
  </si>
  <si>
    <t xml:space="preserve">Kondisi Kinerja Awal RPJMD </t>
  </si>
  <si>
    <t xml:space="preserve">Capaian Kinerja Program dan Kerangka Pendanaan </t>
  </si>
  <si>
    <t>Kondisi Akhir Periode RPJMD</t>
  </si>
  <si>
    <t>OPD Pelaksana Urusan</t>
  </si>
  <si>
    <t>Kondisi Kinerja Pada Awal Periode</t>
  </si>
  <si>
    <t xml:space="preserve">Kondisi Kinerja Pada Akhir Periode </t>
  </si>
  <si>
    <t>Tersedianya administrasi perkantoran yang menunjang tugas pokok dan fungsi Pemerintah Kota Batam</t>
  </si>
  <si>
    <t>Persentase pengangkutan sampah</t>
  </si>
  <si>
    <t>Meningkat dan terpeliharanya sarana dan prasarana aparatur yang menunjang tugas pokok dan fungsi Pemerintah Kota Batam</t>
  </si>
  <si>
    <t>Meningkatnya kapasitas lembaga / organisasi kemasyarakatan, Meningkatnya swadaya masyarakat dan meningkatnya kapasitas lembaga dan ekonomi kelurahan</t>
  </si>
  <si>
    <t>Tabel 2.1</t>
  </si>
  <si>
    <t xml:space="preserve">Pencapaian Kinerja Pelayanan </t>
  </si>
  <si>
    <t>No</t>
  </si>
  <si>
    <t>Indikator Kinerja</t>
  </si>
  <si>
    <t>Target SPM/ Nasional</t>
  </si>
  <si>
    <t>Target Indikator</t>
  </si>
  <si>
    <t>Target Renstra PD Tahun ke-</t>
  </si>
  <si>
    <t>2016</t>
  </si>
  <si>
    <t>2017</t>
  </si>
  <si>
    <t>2018</t>
  </si>
  <si>
    <t>2019</t>
  </si>
  <si>
    <t>2020</t>
  </si>
  <si>
    <t>2021</t>
  </si>
  <si>
    <t>Realisasi Capaian Tahun ke-</t>
  </si>
  <si>
    <t>Rasio Capaian Tahun ke-</t>
  </si>
  <si>
    <t>BATAM,         JANUARI 2019</t>
  </si>
  <si>
    <t>ASHRAF ALI, SE</t>
  </si>
  <si>
    <t>NIP. 19670418 198903 1 002</t>
  </si>
  <si>
    <t>Tabel 2.2</t>
  </si>
  <si>
    <t>Target Anggaran Renstra PD Tahun ke-</t>
  </si>
  <si>
    <t>Realisasi Anggaran Tahun ke-</t>
  </si>
  <si>
    <t>Rata-Rata Pertumbuhan</t>
  </si>
  <si>
    <t>Anggaran</t>
  </si>
  <si>
    <t>Realisasi</t>
  </si>
  <si>
    <t xml:space="preserve">Anggaran dan Realisasi Pendanaan Pelayanan </t>
  </si>
  <si>
    <t>Tabel 3.1</t>
  </si>
  <si>
    <t>Pemetaan Permasalahan untuk Penentuan Prioritas dan Sasaran</t>
  </si>
  <si>
    <t>Pembangunan Daerah</t>
  </si>
  <si>
    <t>Masalah Pokok</t>
  </si>
  <si>
    <t>Masalah</t>
  </si>
  <si>
    <t>Akar Masalah</t>
  </si>
  <si>
    <t>Tabel 4.1</t>
  </si>
  <si>
    <t>Tujuan dan Sasaran Pelayanan</t>
  </si>
  <si>
    <t>Realisasi Kinerja Sasaran pada Tahun ke-</t>
  </si>
  <si>
    <t>Target Kinerja Sasaran pada Tahun ke-</t>
  </si>
  <si>
    <t>Tabel 5.1</t>
  </si>
  <si>
    <t>Tujuan, Sasaran, Arah Strategi dan Kebijakan</t>
  </si>
  <si>
    <t>Visi</t>
  </si>
  <si>
    <t>Tujuan 1</t>
  </si>
  <si>
    <t>1.</t>
  </si>
  <si>
    <t>Tabel 6.1</t>
  </si>
  <si>
    <t xml:space="preserve">Rencana Program, Kegiatan dan Pendanaan </t>
  </si>
  <si>
    <t>Program dan Kegiatan</t>
  </si>
  <si>
    <t>Indikator Kinerja Program (Outcome) dan Kegiatan (Output)</t>
  </si>
  <si>
    <t>Data Capaian pada Tahun 2015 (Kondisi Awal)</t>
  </si>
  <si>
    <t>Realisasi Kinerja Program dan Pendanaan</t>
  </si>
  <si>
    <t>Rp</t>
  </si>
  <si>
    <t>Target Kinerja dan Pendanaan</t>
  </si>
  <si>
    <t>Kondisi Kinerja pada Akhir Periode Renstra</t>
  </si>
  <si>
    <t>Lokasi</t>
  </si>
  <si>
    <t>Tabel 7.1</t>
  </si>
  <si>
    <t>Indikator Kinerja Kecamatan Belakang Padang</t>
  </si>
  <si>
    <t>yang Mengacu pada Tujuan dan Sasaran RPJMD</t>
  </si>
  <si>
    <t>Kondisi Kinerja pada Awal Periode RPJMD</t>
  </si>
  <si>
    <t>Realisasi Capaian</t>
  </si>
  <si>
    <t>Target Capaian</t>
  </si>
  <si>
    <t>Kondisi Kinerja pada Akhir Periode RPJMD</t>
  </si>
  <si>
    <t>Persentase prasarana dan sarana dasar (PSD) lingkungan permukiman berbasis peran serta (pemberdayaan) masyarakat</t>
  </si>
  <si>
    <t>Kecamatan</t>
  </si>
  <si>
    <t>Kecamatan dan Kelurahan</t>
  </si>
  <si>
    <t>Kelurahan Tanjung Sari dan Kelurahan Sekanak Raya</t>
  </si>
  <si>
    <t>PKK 77, LPM 77, Posyandu 700, KPM 320 orang, Kader Siaga Aktif 640 Orang</t>
  </si>
  <si>
    <t>Partisipasi Kecamatan dan Kelurahan</t>
  </si>
  <si>
    <t>Event Kecamatan dan Kelurahan</t>
  </si>
  <si>
    <t>Urusan/ Program/ Indikator Kinerja</t>
  </si>
  <si>
    <t>Realsiasi dan Target Kinerja Tujuan</t>
  </si>
  <si>
    <t>Indikator, Tujuan/ Sasaran</t>
  </si>
  <si>
    <t>Urusan Pemberdayaan Masyarakat dan Desa</t>
  </si>
  <si>
    <t>Urusan Lingkungan Hidup</t>
  </si>
  <si>
    <t>Program Peningkatan Sarana dan Prasarana</t>
  </si>
  <si>
    <t>Meningkatkan kualitas pelayanan publik yang prima</t>
  </si>
  <si>
    <t>Menyediakan infrastruktur kecamatan yang berkualitas untuk mengatasi masalah lingkungan</t>
  </si>
  <si>
    <t>Meningkatkan pemberdayaan masyarakat dan partisipasi masyarakat</t>
  </si>
  <si>
    <t>Meningkatnya kinerja aparatur</t>
  </si>
  <si>
    <t>Meningkatnya pengelolaan sampah di TPA Belakang Padang</t>
  </si>
  <si>
    <t>Meningkatnya partisipasi masyarakat tingkat Kecamatan dan Kelurahan</t>
  </si>
  <si>
    <t>2.</t>
  </si>
  <si>
    <t>I</t>
  </si>
  <si>
    <t>II</t>
  </si>
  <si>
    <t xml:space="preserve">Mewujudkan kualitas dan kuantitas fasilitas sarana dan prasarana perkantoran </t>
  </si>
  <si>
    <t>"Mewujudkan Belakang Padang Maju, Sejahtera dan Berbudaya Berlandaskan Iman dan Taqwa"</t>
  </si>
  <si>
    <t>Meningkatnya pelayanan publik yang transparan dan akuntable dengan memanfaatkan teknologi informasi</t>
  </si>
  <si>
    <t>Menwujudkan pengelolaan data yangakurat dalam meningkatkan nilai kepuasan masyarakat dan pelayanan minimal</t>
  </si>
  <si>
    <t>Meningkatkan sarana dan prasarana aparatur dalam pelayanan yang tertib dan bersih</t>
  </si>
  <si>
    <t>Menciptakan tertib administrasi pemerintahan secara konsisten dan transparan serta penguatan peran RT RW dalam pelayanan kepada masyarakat</t>
  </si>
  <si>
    <t>Meningkatkan fasilitas sarana dan prasarana perkantoran dalam menunjang pelayanan prima</t>
  </si>
  <si>
    <t>III</t>
  </si>
  <si>
    <t>Mewujudkan kerukunan dan ketertiban hidup antar kelompok etnis dan agama dalam masyarakat</t>
  </si>
  <si>
    <t>Tujuan 2</t>
  </si>
  <si>
    <t>Meningkatkan wawasan kebangsaan dan rasa cinta tanah air, kerukunan hidup beragama dan mengembangkan nilai-nilai keagamaan</t>
  </si>
  <si>
    <t>Membangun sarana dan prasarana sebagai pemberdayaan masayarakat dalam percepatan infrastruktur secara merata sesuai dengan kondisi wilayah yang tersedia</t>
  </si>
  <si>
    <t>Memperingati hari-hari besar kebangsaan, keagamaan, dengan menyelenggarakan kegiatan kemasyarakatan</t>
  </si>
  <si>
    <t>Meningkatkan peran serta masyarakat dalam keseluruhan proses pemberdayaan masyarakat dalam percepatan infrastruktur</t>
  </si>
  <si>
    <t>Meningkatkan sosialisasi dalam pengelolaan sampah</t>
  </si>
  <si>
    <t>IV</t>
  </si>
  <si>
    <t>Mewujudkan pembangunan infrastruktur pelayanan umum, perekonomian kesenian dan kebudayaan masyarakat</t>
  </si>
  <si>
    <t>Tujuan 3</t>
  </si>
  <si>
    <t>Peningkatan kualitas lingkungan melalui peran serta (pemberdayaan) masyarakat (6 Kelurahan)</t>
  </si>
  <si>
    <t>Meningkanya pelayanan administrasi perkantoran (Kecamatan dan 6 Kelurahan)</t>
  </si>
  <si>
    <t>01</t>
  </si>
  <si>
    <t>Pembangunan Jalan, seperti Semenisasi Jalan, Jerambah, dan atau Pelantar Beton</t>
  </si>
  <si>
    <t>Jalan rusak dan membahayakan pejalan kaki</t>
  </si>
  <si>
    <t>Menghambat perjalanan dan perekonomian masyarakat</t>
  </si>
  <si>
    <t>02</t>
  </si>
  <si>
    <t>Pembangunan Batu Miring baik itu laut ataupun darat</t>
  </si>
  <si>
    <t>Terkikis oleh gelombang (ombak)</t>
  </si>
  <si>
    <t>Terjadinya Erosi ( tanah longsor)</t>
  </si>
  <si>
    <t>03</t>
  </si>
  <si>
    <t>Tingginya biaya transporasi</t>
  </si>
  <si>
    <t>Terlambatnya kelengkapan dokumentasi</t>
  </si>
  <si>
    <t>Pengurusan kelengkapan Pelayanan</t>
  </si>
  <si>
    <t>Pengadaan Modal</t>
  </si>
  <si>
    <t>Pemeliharaan</t>
  </si>
  <si>
    <t>Peningkatan Sarana dan Prasarana Aparatur (Pengadaan Modal)</t>
  </si>
  <si>
    <t>Pembinaan Masyarakat melalui Pemberdayaan Masyarakat</t>
  </si>
  <si>
    <t>Pembangunan Sarana dan Prasarana</t>
  </si>
  <si>
    <t>Program Pembangunan Sarana dan Prasarana Kelurahan</t>
  </si>
  <si>
    <t>Program Pemberdayaan Masyarakat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</si>
</sst>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
    <numFmt numFmtId="166" formatCode="_(* #,##0.000_);_(* \(#,##0.000\);_(* &quot;-&quot;??_);_(@_)"/>
    <numFmt numFmtId="167" formatCode="_(* #,##0.00_);_(* \(#,##0.00\);_(* &quot;-&quot;_);_(@_)"/>
  </numFmts>
  <fonts count="50" x14ac:knownFonts="1">
    <font>
      <sz val="11"/>
      <color theme="1"/>
      <name val="Calibri"/>
      <family val="2"/>
      <scheme val="minor"/>
    </font>
    <font>
      <sz val="11"/>
      <color theme="1"/>
      <name val="Calibri"/>
      <family val="2"/>
      <charset val="1"/>
      <scheme val="minor"/>
    </font>
    <font>
      <sz val="11"/>
      <color theme="1"/>
      <name val="Calibri"/>
      <family val="2"/>
      <scheme val="minor"/>
    </font>
    <font>
      <sz val="11"/>
      <color indexed="8"/>
      <name val="Calibri"/>
      <family val="2"/>
    </font>
    <font>
      <sz val="12"/>
      <color theme="1"/>
      <name val="Calibri"/>
      <family val="2"/>
      <scheme val="minor"/>
    </font>
    <font>
      <b/>
      <sz val="12"/>
      <color theme="1"/>
      <name val="Calibri"/>
      <family val="2"/>
      <scheme val="minor"/>
    </font>
    <font>
      <b/>
      <sz val="9"/>
      <color indexed="8"/>
      <name val="Calibri"/>
      <family val="2"/>
      <scheme val="minor"/>
    </font>
    <font>
      <b/>
      <sz val="9"/>
      <color theme="1"/>
      <name val="Calibri"/>
      <family val="2"/>
      <scheme val="minor"/>
    </font>
    <font>
      <sz val="9"/>
      <color theme="1"/>
      <name val="Calibri"/>
      <family val="2"/>
      <scheme val="minor"/>
    </font>
    <font>
      <sz val="9"/>
      <color indexed="8"/>
      <name val="Calibri"/>
      <family val="2"/>
      <scheme val="minor"/>
    </font>
    <font>
      <b/>
      <sz val="9"/>
      <name val="Calibri"/>
      <family val="2"/>
      <scheme val="minor"/>
    </font>
    <font>
      <b/>
      <sz val="9"/>
      <color indexed="12"/>
      <name val="Calibri"/>
      <family val="2"/>
      <scheme val="minor"/>
    </font>
    <font>
      <b/>
      <sz val="9"/>
      <color indexed="10"/>
      <name val="Calibri"/>
      <family val="2"/>
      <scheme val="minor"/>
    </font>
    <font>
      <b/>
      <sz val="9"/>
      <color rgb="FF000000"/>
      <name val="Calibri"/>
      <family val="2"/>
      <scheme val="minor"/>
    </font>
    <font>
      <b/>
      <sz val="9"/>
      <color indexed="30"/>
      <name val="Calibri"/>
      <family val="2"/>
      <scheme val="minor"/>
    </font>
    <font>
      <sz val="9"/>
      <color rgb="FFFF0000"/>
      <name val="Calibri"/>
      <family val="2"/>
      <scheme val="minor"/>
    </font>
    <font>
      <b/>
      <sz val="9"/>
      <color rgb="FFFF0000"/>
      <name val="Calibri"/>
      <family val="2"/>
      <scheme val="minor"/>
    </font>
    <font>
      <sz val="9"/>
      <name val="Calibri"/>
      <family val="2"/>
      <scheme val="minor"/>
    </font>
    <font>
      <b/>
      <sz val="9"/>
      <color indexed="56"/>
      <name val="Calibri"/>
      <family val="2"/>
      <scheme val="minor"/>
    </font>
    <font>
      <b/>
      <sz val="11"/>
      <color theme="1"/>
      <name val="Calibri"/>
      <family val="2"/>
      <scheme val="minor"/>
    </font>
    <font>
      <sz val="9"/>
      <color indexed="10"/>
      <name val="Calibri"/>
      <family val="2"/>
      <scheme val="minor"/>
    </font>
    <font>
      <b/>
      <u/>
      <sz val="11"/>
      <color theme="1"/>
      <name val="Calibri"/>
      <family val="2"/>
      <scheme val="minor"/>
    </font>
    <font>
      <b/>
      <sz val="7"/>
      <color indexed="8"/>
      <name val="Calibri"/>
      <family val="2"/>
      <scheme val="minor"/>
    </font>
    <font>
      <b/>
      <sz val="7"/>
      <color theme="1"/>
      <name val="Calibri"/>
      <family val="2"/>
      <scheme val="minor"/>
    </font>
    <font>
      <sz val="7"/>
      <color theme="1"/>
      <name val="Calibri"/>
      <family val="2"/>
      <scheme val="minor"/>
    </font>
    <font>
      <b/>
      <sz val="8"/>
      <color indexed="8"/>
      <name val="Calibri"/>
      <family val="2"/>
      <scheme val="minor"/>
    </font>
    <font>
      <sz val="8"/>
      <color indexed="8"/>
      <name val="Calibri"/>
      <family val="2"/>
      <scheme val="minor"/>
    </font>
    <font>
      <b/>
      <sz val="8"/>
      <name val="Calibri"/>
      <family val="2"/>
      <scheme val="minor"/>
    </font>
    <font>
      <b/>
      <sz val="8"/>
      <color theme="1"/>
      <name val="Calibri"/>
      <family val="2"/>
      <scheme val="minor"/>
    </font>
    <font>
      <b/>
      <sz val="8"/>
      <color indexed="12"/>
      <name val="Calibri"/>
      <family val="2"/>
      <scheme val="minor"/>
    </font>
    <font>
      <sz val="8"/>
      <color theme="1"/>
      <name val="Calibri"/>
      <family val="2"/>
      <scheme val="minor"/>
    </font>
    <font>
      <b/>
      <sz val="8"/>
      <color indexed="10"/>
      <name val="Calibri"/>
      <family val="2"/>
      <scheme val="minor"/>
    </font>
    <font>
      <b/>
      <sz val="8"/>
      <color rgb="FF000000"/>
      <name val="Calibri"/>
      <family val="2"/>
      <scheme val="minor"/>
    </font>
    <font>
      <b/>
      <sz val="8"/>
      <color indexed="3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sz val="8"/>
      <color rgb="FF00000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u/>
      <sz val="10"/>
      <color theme="1"/>
      <name val="Calibri"/>
      <family val="2"/>
      <scheme val="minor"/>
    </font>
    <font>
      <sz val="9"/>
      <color theme="1"/>
      <name val="Arial"/>
      <family val="2"/>
    </font>
    <font>
      <sz val="9"/>
      <color rgb="FF000000"/>
      <name val="Arial"/>
      <family val="2"/>
    </font>
    <font>
      <b/>
      <sz val="10"/>
      <color theme="1"/>
      <name val="Arial"/>
      <family val="2"/>
    </font>
    <font>
      <b/>
      <sz val="11"/>
      <color theme="1"/>
      <name val="Arial"/>
      <family val="2"/>
    </font>
    <font>
      <sz val="8"/>
      <color theme="1"/>
      <name val="Arial"/>
      <family val="2"/>
    </font>
    <font>
      <sz val="10"/>
      <color theme="1"/>
      <name val="Arial"/>
      <family val="2"/>
    </font>
    <font>
      <b/>
      <i/>
      <sz val="9"/>
      <color theme="1"/>
      <name val="Arial"/>
      <family val="2"/>
    </font>
    <font>
      <b/>
      <i/>
      <sz val="8"/>
      <color theme="1"/>
      <name val="Arial"/>
      <family val="2"/>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indexed="49"/>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41" fontId="2" fillId="0" borderId="0" applyFont="0" applyFill="0" applyBorder="0" applyAlignment="0" applyProtection="0"/>
    <xf numFmtId="0" fontId="1"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cellStyleXfs>
  <cellXfs count="793">
    <xf numFmtId="0" fontId="0" fillId="0" borderId="0" xfId="0"/>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vertical="top"/>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vertical="top" wrapText="1"/>
    </xf>
    <xf numFmtId="0" fontId="5"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2" borderId="0" xfId="0" applyFont="1" applyFill="1" applyBorder="1" applyAlignment="1">
      <alignment vertical="center" wrapText="1"/>
    </xf>
    <xf numFmtId="164" fontId="6" fillId="0" borderId="1" xfId="1" applyNumberFormat="1" applyFont="1" applyFill="1" applyBorder="1" applyAlignment="1">
      <alignment horizontal="center" vertical="center" wrapText="1"/>
    </xf>
    <xf numFmtId="0" fontId="6" fillId="2"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8" fillId="0" borderId="0" xfId="0" applyFont="1" applyFill="1" applyBorder="1" applyAlignment="1">
      <alignment vertical="top" wrapText="1"/>
    </xf>
    <xf numFmtId="0" fontId="8" fillId="2" borderId="0" xfId="0" applyFont="1" applyFill="1" applyBorder="1" applyAlignment="1">
      <alignment vertical="top" wrapText="1"/>
    </xf>
    <xf numFmtId="0" fontId="6" fillId="3" borderId="6" xfId="0" applyFont="1" applyFill="1" applyBorder="1" applyAlignment="1">
      <alignment vertical="top" wrapText="1"/>
    </xf>
    <xf numFmtId="10" fontId="6" fillId="0" borderId="1" xfId="2"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43" fontId="6" fillId="0" borderId="1" xfId="1" applyNumberFormat="1" applyFont="1" applyFill="1" applyBorder="1" applyAlignment="1">
      <alignment horizontal="center" vertical="top" wrapText="1"/>
    </xf>
    <xf numFmtId="10" fontId="6" fillId="0" borderId="1" xfId="3" applyNumberFormat="1" applyFont="1" applyFill="1" applyBorder="1" applyAlignment="1">
      <alignment horizontal="center" vertical="top" wrapText="1"/>
    </xf>
    <xf numFmtId="0" fontId="6" fillId="3" borderId="11" xfId="0" applyFont="1" applyFill="1" applyBorder="1" applyAlignment="1">
      <alignment vertical="top" wrapText="1"/>
    </xf>
    <xf numFmtId="0" fontId="6" fillId="0" borderId="1" xfId="0" applyFont="1" applyFill="1" applyBorder="1" applyAlignment="1">
      <alignment vertical="top" wrapText="1"/>
    </xf>
    <xf numFmtId="43" fontId="6" fillId="0" borderId="1" xfId="1" applyNumberFormat="1" applyFont="1" applyFill="1" applyBorder="1" applyAlignment="1">
      <alignment vertical="top" wrapText="1"/>
    </xf>
    <xf numFmtId="0" fontId="6" fillId="0" borderId="6" xfId="0" applyFont="1" applyFill="1" applyBorder="1" applyAlignment="1">
      <alignment horizontal="left" vertical="center" wrapText="1"/>
    </xf>
    <xf numFmtId="9" fontId="6" fillId="0" borderId="1" xfId="2" applyFont="1" applyFill="1" applyBorder="1" applyAlignment="1">
      <alignment horizontal="center" vertical="top" wrapText="1"/>
    </xf>
    <xf numFmtId="0" fontId="6" fillId="0" borderId="10" xfId="0" applyFont="1" applyFill="1" applyBorder="1" applyAlignment="1">
      <alignment vertical="top" wrapText="1"/>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top" wrapText="1"/>
    </xf>
    <xf numFmtId="164" fontId="6" fillId="0" borderId="1" xfId="1" applyNumberFormat="1"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0" fontId="9" fillId="0" borderId="1" xfId="0" applyFont="1" applyFill="1" applyBorder="1" applyAlignment="1">
      <alignment vertical="center" wrapText="1"/>
    </xf>
    <xf numFmtId="0" fontId="7" fillId="0" borderId="6" xfId="0" applyFont="1" applyFill="1" applyBorder="1" applyAlignment="1">
      <alignment vertical="top" wrapText="1"/>
    </xf>
    <xf numFmtId="0" fontId="10" fillId="0" borderId="6" xfId="0" applyFont="1" applyFill="1" applyBorder="1" applyAlignment="1">
      <alignment vertical="top" wrapText="1"/>
    </xf>
    <xf numFmtId="1" fontId="7" fillId="0" borderId="1" xfId="0" applyNumberFormat="1" applyFont="1" applyFill="1" applyBorder="1" applyAlignment="1">
      <alignment horizontal="center" vertical="top" wrapText="1"/>
    </xf>
    <xf numFmtId="9" fontId="7" fillId="0" borderId="1" xfId="0" applyNumberFormat="1" applyFont="1" applyFill="1" applyBorder="1" applyAlignment="1">
      <alignment horizontal="left" vertical="top" wrapText="1"/>
    </xf>
    <xf numFmtId="43" fontId="7" fillId="0" borderId="1" xfId="1"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1" fontId="7" fillId="0" borderId="1" xfId="3" applyNumberFormat="1" applyFont="1" applyFill="1" applyBorder="1" applyAlignment="1">
      <alignment horizontal="center" vertical="top" wrapText="1"/>
    </xf>
    <xf numFmtId="0" fontId="7" fillId="0" borderId="11" xfId="0" applyFont="1" applyFill="1" applyBorder="1" applyAlignment="1">
      <alignment vertical="top" wrapText="1"/>
    </xf>
    <xf numFmtId="9" fontId="11"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164" fontId="11" fillId="0" borderId="1" xfId="1" applyNumberFormat="1" applyFont="1" applyFill="1" applyBorder="1" applyAlignment="1">
      <alignment horizontal="center" vertical="top" wrapText="1"/>
    </xf>
    <xf numFmtId="3" fontId="11" fillId="0" borderId="1" xfId="0" applyNumberFormat="1" applyFont="1" applyFill="1" applyBorder="1" applyAlignment="1">
      <alignment horizontal="center" vertical="top" wrapText="1"/>
    </xf>
    <xf numFmtId="0" fontId="9" fillId="0" borderId="4" xfId="0" applyFont="1" applyFill="1" applyBorder="1" applyAlignment="1">
      <alignment vertical="top" wrapText="1"/>
    </xf>
    <xf numFmtId="0" fontId="7" fillId="0" borderId="10" xfId="0" applyFont="1" applyFill="1" applyBorder="1" applyAlignment="1">
      <alignment vertical="top" wrapText="1"/>
    </xf>
    <xf numFmtId="0" fontId="10" fillId="0" borderId="10" xfId="0" applyFont="1" applyFill="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0" fillId="0" borderId="1" xfId="0" applyFont="1" applyFill="1" applyBorder="1" applyAlignment="1">
      <alignment horizontal="center" vertical="top" wrapText="1"/>
    </xf>
    <xf numFmtId="10" fontId="7" fillId="0" borderId="1" xfId="2" applyNumberFormat="1" applyFont="1" applyFill="1" applyBorder="1" applyAlignment="1">
      <alignment horizontal="center" vertical="top" wrapText="1"/>
    </xf>
    <xf numFmtId="0" fontId="7" fillId="3" borderId="1" xfId="0" applyFont="1" applyFill="1" applyBorder="1" applyAlignment="1">
      <alignment vertical="top" wrapText="1"/>
    </xf>
    <xf numFmtId="0" fontId="8" fillId="3" borderId="1" xfId="0" applyFont="1" applyFill="1" applyBorder="1" applyAlignment="1">
      <alignment vertical="top" wrapText="1"/>
    </xf>
    <xf numFmtId="0" fontId="12" fillId="0" borderId="1" xfId="0" applyFont="1" applyFill="1" applyBorder="1" applyAlignment="1">
      <alignment horizontal="center" vertical="top" wrapText="1"/>
    </xf>
    <xf numFmtId="0" fontId="10" fillId="0" borderId="1" xfId="0" applyFont="1" applyFill="1" applyBorder="1" applyAlignment="1">
      <alignment vertical="top" wrapText="1"/>
    </xf>
    <xf numFmtId="0" fontId="7" fillId="0" borderId="1" xfId="0" applyFont="1" applyFill="1" applyBorder="1" applyAlignment="1">
      <alignment vertical="top" wrapText="1"/>
    </xf>
    <xf numFmtId="0" fontId="8" fillId="0" borderId="6" xfId="0" applyFont="1" applyFill="1" applyBorder="1" applyAlignment="1">
      <alignment horizontal="left" vertical="top" wrapText="1"/>
    </xf>
    <xf numFmtId="0" fontId="9" fillId="0" borderId="1" xfId="0" applyFont="1" applyFill="1" applyBorder="1" applyAlignment="1">
      <alignment horizontal="left" vertical="center" wrapText="1"/>
    </xf>
    <xf numFmtId="1" fontId="6" fillId="0" borderId="1" xfId="0" applyNumberFormat="1" applyFont="1" applyFill="1" applyBorder="1" applyAlignment="1">
      <alignment vertical="top" wrapText="1"/>
    </xf>
    <xf numFmtId="164" fontId="6" fillId="0" borderId="1" xfId="1" applyNumberFormat="1" applyFont="1" applyFill="1" applyBorder="1" applyAlignment="1">
      <alignment vertical="top" wrapText="1"/>
    </xf>
    <xf numFmtId="3" fontId="6" fillId="0" borderId="1" xfId="0" applyNumberFormat="1" applyFont="1" applyFill="1" applyBorder="1" applyAlignment="1">
      <alignment vertical="top" wrapText="1"/>
    </xf>
    <xf numFmtId="0" fontId="8"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3" borderId="0" xfId="0" applyFont="1" applyFill="1" applyBorder="1" applyAlignment="1">
      <alignment vertical="top" wrapText="1"/>
    </xf>
    <xf numFmtId="1" fontId="6" fillId="0" borderId="1" xfId="1" applyNumberFormat="1" applyFont="1" applyFill="1" applyBorder="1" applyAlignment="1">
      <alignment vertical="top" wrapText="1"/>
    </xf>
    <xf numFmtId="1" fontId="6" fillId="0" borderId="1" xfId="2" applyNumberFormat="1" applyFont="1" applyFill="1" applyBorder="1" applyAlignment="1">
      <alignment vertical="top" wrapText="1"/>
    </xf>
    <xf numFmtId="0" fontId="9" fillId="0" borderId="2" xfId="0" applyFont="1" applyFill="1" applyBorder="1" applyAlignment="1">
      <alignment vertical="top" wrapText="1"/>
    </xf>
    <xf numFmtId="0" fontId="8" fillId="3" borderId="0" xfId="0" applyFont="1" applyFill="1" applyBorder="1" applyAlignment="1">
      <alignment vertical="top" wrapText="1"/>
    </xf>
    <xf numFmtId="0" fontId="6" fillId="3" borderId="0" xfId="0" applyFont="1" applyFill="1" applyBorder="1" applyAlignment="1">
      <alignment horizontal="center" vertical="top" wrapText="1"/>
    </xf>
    <xf numFmtId="1" fontId="6" fillId="0" borderId="0" xfId="0" applyNumberFormat="1" applyFont="1" applyFill="1" applyBorder="1" applyAlignment="1">
      <alignment vertical="top" wrapText="1"/>
    </xf>
    <xf numFmtId="2" fontId="6" fillId="0" borderId="0" xfId="1" applyNumberFormat="1" applyFont="1" applyFill="1" applyBorder="1" applyAlignment="1">
      <alignment vertical="top" wrapText="1"/>
    </xf>
    <xf numFmtId="1" fontId="6" fillId="0" borderId="0" xfId="1" applyNumberFormat="1" applyFont="1" applyFill="1" applyBorder="1" applyAlignment="1">
      <alignment vertical="top" wrapText="1"/>
    </xf>
    <xf numFmtId="1" fontId="6" fillId="0" borderId="0" xfId="2" applyNumberFormat="1" applyFont="1" applyFill="1" applyBorder="1" applyAlignment="1">
      <alignment vertical="top" wrapText="1"/>
    </xf>
    <xf numFmtId="0" fontId="6" fillId="3" borderId="1" xfId="0" applyFont="1" applyFill="1" applyBorder="1" applyAlignment="1">
      <alignment vertical="top" wrapText="1"/>
    </xf>
    <xf numFmtId="1" fontId="8" fillId="0" borderId="0" xfId="0" applyNumberFormat="1" applyFont="1" applyFill="1" applyBorder="1" applyAlignment="1">
      <alignment vertical="top" wrapText="1"/>
    </xf>
    <xf numFmtId="0" fontId="6" fillId="0" borderId="6" xfId="0" applyFont="1" applyFill="1" applyBorder="1" applyAlignment="1">
      <alignment vertical="top" wrapText="1"/>
    </xf>
    <xf numFmtId="0" fontId="6" fillId="0" borderId="11" xfId="0" applyFont="1" applyFill="1" applyBorder="1" applyAlignment="1">
      <alignment vertical="top" wrapText="1"/>
    </xf>
    <xf numFmtId="9" fontId="7" fillId="0" borderId="1" xfId="2" applyFont="1" applyFill="1" applyBorder="1" applyAlignment="1">
      <alignment vertical="top" wrapText="1"/>
    </xf>
    <xf numFmtId="1" fontId="7" fillId="0" borderId="1" xfId="2" applyNumberFormat="1" applyFont="1" applyFill="1" applyBorder="1" applyAlignment="1">
      <alignment vertical="top" wrapText="1"/>
    </xf>
    <xf numFmtId="164" fontId="7" fillId="0" borderId="1" xfId="1" applyNumberFormat="1" applyFont="1" applyFill="1" applyBorder="1" applyAlignment="1">
      <alignment vertical="top" wrapText="1"/>
    </xf>
    <xf numFmtId="0" fontId="8" fillId="0" borderId="2" xfId="0" applyFont="1" applyFill="1" applyBorder="1" applyAlignment="1">
      <alignment vertical="top" wrapText="1"/>
    </xf>
    <xf numFmtId="1" fontId="14" fillId="0" borderId="1" xfId="0" applyNumberFormat="1" applyFont="1" applyFill="1" applyBorder="1" applyAlignment="1">
      <alignment horizontal="center" vertical="top" wrapText="1"/>
    </xf>
    <xf numFmtId="164" fontId="14" fillId="0" borderId="1" xfId="1" applyNumberFormat="1" applyFont="1" applyFill="1" applyBorder="1" applyAlignment="1">
      <alignment horizontal="center" vertical="top" wrapText="1"/>
    </xf>
    <xf numFmtId="3" fontId="14" fillId="0" borderId="1" xfId="0" applyNumberFormat="1" applyFont="1" applyFill="1" applyBorder="1" applyAlignment="1">
      <alignment horizontal="center" vertical="top" wrapText="1"/>
    </xf>
    <xf numFmtId="0" fontId="15" fillId="0" borderId="2" xfId="0" applyFont="1" applyFill="1" applyBorder="1" applyAlignment="1">
      <alignment vertical="top" wrapText="1"/>
    </xf>
    <xf numFmtId="0" fontId="8" fillId="4" borderId="0" xfId="0" applyFont="1" applyFill="1" applyBorder="1" applyAlignment="1">
      <alignment vertical="top"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11" xfId="0" applyFont="1" applyFill="1" applyBorder="1" applyAlignment="1">
      <alignment vertical="top" wrapText="1"/>
    </xf>
    <xf numFmtId="0" fontId="16" fillId="3" borderId="1" xfId="0" applyFont="1" applyFill="1" applyBorder="1" applyAlignment="1">
      <alignment horizontal="lef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6" fillId="0" borderId="1" xfId="0" applyFont="1" applyFill="1" applyBorder="1" applyAlignment="1">
      <alignment vertical="top"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1" fontId="16" fillId="0" borderId="1" xfId="0" applyNumberFormat="1" applyFont="1" applyFill="1" applyBorder="1" applyAlignment="1">
      <alignment horizontal="center" vertical="top" wrapText="1"/>
    </xf>
    <xf numFmtId="164" fontId="16" fillId="0" borderId="1" xfId="1" applyNumberFormat="1" applyFont="1" applyFill="1" applyBorder="1" applyAlignment="1">
      <alignment horizontal="center" vertical="top" wrapText="1"/>
    </xf>
    <xf numFmtId="3" fontId="16" fillId="0" borderId="1" xfId="0" applyNumberFormat="1" applyFont="1" applyFill="1" applyBorder="1" applyAlignment="1">
      <alignment horizontal="center" vertical="top" wrapText="1"/>
    </xf>
    <xf numFmtId="0" fontId="10" fillId="0" borderId="1" xfId="0" applyFont="1" applyFill="1" applyBorder="1" applyAlignment="1">
      <alignment horizontal="left" vertical="center" wrapText="1"/>
    </xf>
    <xf numFmtId="9" fontId="6" fillId="0" borderId="1" xfId="0" applyNumberFormat="1" applyFont="1" applyFill="1" applyBorder="1" applyAlignment="1">
      <alignment horizontal="center" vertical="top" wrapText="1"/>
    </xf>
    <xf numFmtId="1" fontId="6" fillId="0" borderId="1" xfId="2" quotePrefix="1" applyNumberFormat="1" applyFont="1" applyFill="1" applyBorder="1" applyAlignment="1">
      <alignment horizontal="center" vertical="top" wrapText="1"/>
    </xf>
    <xf numFmtId="9" fontId="6" fillId="0" borderId="1" xfId="2" quotePrefix="1" applyFont="1" applyFill="1" applyBorder="1" applyAlignment="1">
      <alignment horizontal="center" vertical="top" wrapText="1"/>
    </xf>
    <xf numFmtId="0" fontId="6" fillId="3" borderId="10" xfId="0" applyFont="1" applyFill="1" applyBorder="1" applyAlignment="1">
      <alignment vertical="top" wrapText="1"/>
    </xf>
    <xf numFmtId="1" fontId="6" fillId="0" borderId="1" xfId="0" quotePrefix="1" applyNumberFormat="1" applyFont="1" applyFill="1" applyBorder="1" applyAlignment="1">
      <alignment horizontal="center" vertical="top" wrapText="1"/>
    </xf>
    <xf numFmtId="3" fontId="6" fillId="0" borderId="1" xfId="0" quotePrefix="1" applyNumberFormat="1" applyFont="1" applyFill="1" applyBorder="1" applyAlignment="1">
      <alignment horizontal="center" vertical="top" wrapText="1"/>
    </xf>
    <xf numFmtId="0" fontId="16" fillId="0" borderId="1" xfId="0" applyFont="1" applyFill="1" applyBorder="1" applyAlignment="1">
      <alignment horizontal="left" vertical="top" wrapText="1"/>
    </xf>
    <xf numFmtId="0" fontId="6" fillId="3" borderId="7" xfId="0" applyFont="1" applyFill="1" applyBorder="1" applyAlignment="1">
      <alignment vertical="top" wrapText="1"/>
    </xf>
    <xf numFmtId="0" fontId="16" fillId="3" borderId="1" xfId="0" applyFont="1" applyFill="1" applyBorder="1" applyAlignment="1">
      <alignment vertical="top" wrapText="1"/>
    </xf>
    <xf numFmtId="0" fontId="6" fillId="3" borderId="7" xfId="0" applyFont="1" applyFill="1" applyBorder="1" applyAlignment="1">
      <alignment horizontal="left" vertical="top" wrapText="1"/>
    </xf>
    <xf numFmtId="0" fontId="6" fillId="3" borderId="0" xfId="0" applyFont="1" applyFill="1" applyBorder="1" applyAlignment="1">
      <alignment horizontal="left" vertical="top" wrapText="1"/>
    </xf>
    <xf numFmtId="10" fontId="10" fillId="0" borderId="1" xfId="0" applyNumberFormat="1" applyFont="1" applyFill="1" applyBorder="1" applyAlignment="1">
      <alignment horizontal="center" vertical="top" wrapText="1"/>
    </xf>
    <xf numFmtId="1" fontId="17" fillId="0" borderId="1" xfId="0" applyNumberFormat="1" applyFont="1" applyFill="1" applyBorder="1" applyAlignment="1">
      <alignment horizontal="center" vertical="top" wrapText="1"/>
    </xf>
    <xf numFmtId="10" fontId="17" fillId="0" borderId="1" xfId="0" applyNumberFormat="1" applyFont="1" applyFill="1" applyBorder="1" applyAlignment="1">
      <alignment horizontal="center" vertical="top" wrapText="1"/>
    </xf>
    <xf numFmtId="0" fontId="17" fillId="0" borderId="1" xfId="0" applyFont="1" applyFill="1" applyBorder="1" applyAlignment="1">
      <alignment vertical="top" wrapText="1"/>
    </xf>
    <xf numFmtId="9" fontId="17"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6" fillId="3" borderId="10" xfId="0" applyFont="1" applyFill="1" applyBorder="1" applyAlignment="1">
      <alignment vertical="top" wrapText="1"/>
    </xf>
    <xf numFmtId="0" fontId="16" fillId="3" borderId="10" xfId="0" applyFont="1" applyFill="1" applyBorder="1" applyAlignment="1">
      <alignment horizontal="center" vertical="top" wrapText="1"/>
    </xf>
    <xf numFmtId="0" fontId="7" fillId="3" borderId="10" xfId="0" applyFont="1" applyFill="1" applyBorder="1" applyAlignment="1">
      <alignment horizontal="left" vertical="top" wrapText="1"/>
    </xf>
    <xf numFmtId="0" fontId="7" fillId="3" borderId="10" xfId="0" applyFont="1" applyFill="1" applyBorder="1" applyAlignment="1">
      <alignment vertical="top" wrapText="1"/>
    </xf>
    <xf numFmtId="0" fontId="7" fillId="3" borderId="6" xfId="0" applyFont="1" applyFill="1" applyBorder="1" applyAlignment="1">
      <alignment vertical="top" wrapText="1"/>
    </xf>
    <xf numFmtId="0" fontId="6" fillId="3" borderId="1" xfId="0" applyFont="1" applyFill="1" applyBorder="1" applyAlignment="1">
      <alignment horizontal="left" vertical="center" wrapText="1"/>
    </xf>
    <xf numFmtId="0" fontId="6" fillId="5" borderId="1" xfId="0" applyFont="1" applyFill="1" applyBorder="1" applyAlignment="1">
      <alignment horizontal="center" vertical="top" wrapText="1"/>
    </xf>
    <xf numFmtId="1" fontId="6" fillId="5" borderId="1" xfId="0" applyNumberFormat="1" applyFont="1" applyFill="1" applyBorder="1" applyAlignment="1">
      <alignment horizontal="center" vertical="top" wrapText="1"/>
    </xf>
    <xf numFmtId="164" fontId="6" fillId="5" borderId="1" xfId="1" applyNumberFormat="1"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0" fontId="9" fillId="3" borderId="4" xfId="0" applyFont="1" applyFill="1" applyBorder="1" applyAlignment="1">
      <alignment vertical="top" wrapText="1"/>
    </xf>
    <xf numFmtId="0" fontId="7" fillId="5"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165" fontId="6" fillId="3" borderId="1" xfId="0" applyNumberFormat="1" applyFont="1" applyFill="1" applyBorder="1" applyAlignment="1">
      <alignment vertical="top"/>
    </xf>
    <xf numFmtId="1" fontId="6" fillId="3" borderId="1" xfId="0" applyNumberFormat="1" applyFont="1" applyFill="1" applyBorder="1" applyAlignment="1">
      <alignment vertical="top"/>
    </xf>
    <xf numFmtId="164" fontId="6" fillId="3" borderId="1" xfId="1" applyNumberFormat="1" applyFont="1" applyFill="1" applyBorder="1" applyAlignment="1">
      <alignment vertical="top"/>
    </xf>
    <xf numFmtId="165" fontId="6" fillId="3" borderId="1" xfId="1" applyNumberFormat="1" applyFont="1" applyFill="1" applyBorder="1" applyAlignment="1">
      <alignment vertical="top"/>
    </xf>
    <xf numFmtId="166" fontId="6" fillId="3" borderId="1" xfId="1" applyNumberFormat="1" applyFont="1" applyFill="1" applyBorder="1" applyAlignment="1">
      <alignment vertical="top"/>
    </xf>
    <xf numFmtId="164" fontId="14" fillId="3" borderId="1" xfId="1" applyNumberFormat="1" applyFont="1" applyFill="1" applyBorder="1" applyAlignment="1">
      <alignment horizontal="center" vertical="top" wrapText="1"/>
    </xf>
    <xf numFmtId="0" fontId="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 fontId="16" fillId="3" borderId="1" xfId="0" applyNumberFormat="1" applyFont="1" applyFill="1" applyBorder="1" applyAlignment="1">
      <alignment horizontal="center" vertical="top" wrapText="1"/>
    </xf>
    <xf numFmtId="164" fontId="16" fillId="3" borderId="1" xfId="1" applyNumberFormat="1" applyFont="1" applyFill="1" applyBorder="1" applyAlignment="1">
      <alignment horizontal="center" vertical="top" wrapText="1"/>
    </xf>
    <xf numFmtId="3" fontId="16"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1" fontId="18" fillId="3" borderId="1" xfId="0" applyNumberFormat="1" applyFont="1" applyFill="1" applyBorder="1" applyAlignment="1">
      <alignment horizontal="center" vertical="top" wrapText="1"/>
    </xf>
    <xf numFmtId="164" fontId="18" fillId="3" borderId="1" xfId="1" applyNumberFormat="1" applyFont="1" applyFill="1" applyBorder="1" applyAlignment="1">
      <alignment horizontal="center" vertical="top" wrapText="1"/>
    </xf>
    <xf numFmtId="3" fontId="18" fillId="3" borderId="1" xfId="0" applyNumberFormat="1" applyFont="1" applyFill="1" applyBorder="1" applyAlignment="1">
      <alignment horizontal="center" vertical="top" wrapText="1"/>
    </xf>
    <xf numFmtId="0" fontId="9" fillId="3" borderId="2" xfId="0" applyFont="1" applyFill="1" applyBorder="1" applyAlignment="1">
      <alignment vertical="top" wrapText="1"/>
    </xf>
    <xf numFmtId="1" fontId="6" fillId="3" borderId="1" xfId="0" applyNumberFormat="1" applyFont="1" applyFill="1" applyBorder="1" applyAlignment="1">
      <alignment horizontal="center" vertical="top" wrapText="1"/>
    </xf>
    <xf numFmtId="164" fontId="6" fillId="3" borderId="1" xfId="1" applyNumberFormat="1" applyFont="1" applyFill="1" applyBorder="1" applyAlignment="1">
      <alignment horizontal="center" vertical="top" wrapText="1"/>
    </xf>
    <xf numFmtId="3" fontId="6" fillId="3" borderId="1" xfId="0" applyNumberFormat="1" applyFont="1" applyFill="1" applyBorder="1" applyAlignment="1">
      <alignment horizontal="center" vertical="top" wrapText="1"/>
    </xf>
    <xf numFmtId="0" fontId="8" fillId="6" borderId="0" xfId="0" applyFont="1" applyFill="1" applyBorder="1" applyAlignment="1">
      <alignment vertical="top" wrapText="1"/>
    </xf>
    <xf numFmtId="0" fontId="8" fillId="3" borderId="4" xfId="0" applyFont="1" applyFill="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vertical="top" wrapText="1"/>
    </xf>
    <xf numFmtId="164" fontId="9" fillId="0" borderId="0" xfId="1" applyNumberFormat="1" applyFont="1" applyFill="1" applyBorder="1" applyAlignment="1">
      <alignment vertical="top" wrapText="1"/>
    </xf>
    <xf numFmtId="3" fontId="9" fillId="0" borderId="0" xfId="0" applyNumberFormat="1" applyFont="1" applyFill="1" applyBorder="1" applyAlignment="1">
      <alignment vertical="top"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43" fontId="8" fillId="0" borderId="0" xfId="0" applyNumberFormat="1" applyFont="1" applyFill="1" applyBorder="1" applyAlignment="1">
      <alignment vertical="top" wrapText="1"/>
    </xf>
    <xf numFmtId="0" fontId="19" fillId="0" borderId="0" xfId="0" applyFont="1" applyFill="1" applyBorder="1"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horizontal="center" vertical="top" wrapText="1"/>
    </xf>
    <xf numFmtId="0" fontId="8" fillId="0" borderId="0" xfId="0" applyFont="1" applyFill="1" applyBorder="1" applyAlignment="1">
      <alignment wrapText="1"/>
    </xf>
    <xf numFmtId="0" fontId="6" fillId="0" borderId="0" xfId="0" applyFont="1" applyFill="1" applyBorder="1" applyAlignment="1">
      <alignment horizontal="left" vertical="center" wrapText="1"/>
    </xf>
    <xf numFmtId="0" fontId="20" fillId="0" borderId="0" xfId="0" applyFont="1" applyFill="1" applyBorder="1" applyAlignment="1">
      <alignment vertical="top" wrapText="1"/>
    </xf>
    <xf numFmtId="0" fontId="21" fillId="0" borderId="0" xfId="0" applyFont="1" applyFill="1" applyBorder="1" applyAlignment="1">
      <alignment horizontal="center" vertical="center"/>
    </xf>
    <xf numFmtId="0" fontId="8" fillId="2" borderId="0" xfId="0" applyFont="1" applyFill="1" applyBorder="1" applyAlignment="1">
      <alignment horizontal="center" vertical="top" wrapText="1"/>
    </xf>
    <xf numFmtId="0" fontId="8" fillId="7"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1" fontId="8" fillId="2" borderId="0" xfId="0" applyNumberFormat="1" applyFont="1" applyFill="1" applyBorder="1" applyAlignment="1">
      <alignment vertical="top" wrapText="1"/>
    </xf>
    <xf numFmtId="0" fontId="5" fillId="0" borderId="0" xfId="0" applyFont="1" applyFill="1" applyBorder="1" applyAlignment="1">
      <alignment horizontal="center" vertical="center"/>
    </xf>
    <xf numFmtId="0" fontId="4" fillId="0" borderId="0" xfId="0" quotePrefix="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0"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0" xfId="0" applyFont="1" applyFill="1" applyBorder="1" applyAlignment="1">
      <alignment horizontal="center" vertical="top" wrapText="1"/>
    </xf>
    <xf numFmtId="0" fontId="10" fillId="3" borderId="1"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10" fillId="0" borderId="6" xfId="0" applyFont="1" applyFill="1" applyBorder="1" applyAlignment="1">
      <alignment horizontal="center" vertical="top" wrapText="1"/>
    </xf>
    <xf numFmtId="0" fontId="6" fillId="3" borderId="6" xfId="0" applyFont="1" applyFill="1" applyBorder="1" applyAlignment="1">
      <alignment horizontal="left" vertical="top" wrapText="1"/>
    </xf>
    <xf numFmtId="0" fontId="6" fillId="3" borderId="11"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1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0" borderId="11" xfId="0" applyFont="1" applyFill="1" applyBorder="1" applyAlignment="1">
      <alignment horizontal="center" vertical="top" wrapText="1"/>
    </xf>
    <xf numFmtId="0" fontId="6" fillId="3" borderId="10"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6" fillId="3" borderId="1" xfId="0" applyFont="1" applyFill="1" applyBorder="1" applyAlignment="1">
      <alignment horizontal="center" vertical="top" wrapText="1"/>
    </xf>
    <xf numFmtId="164" fontId="6" fillId="0" borderId="6" xfId="1" applyNumberFormat="1" applyFont="1" applyFill="1" applyBorder="1" applyAlignment="1">
      <alignment horizontal="center" vertical="top" wrapText="1"/>
    </xf>
    <xf numFmtId="164" fontId="6" fillId="0" borderId="10" xfId="1" applyNumberFormat="1" applyFont="1" applyFill="1" applyBorder="1" applyAlignment="1">
      <alignment horizontal="center" vertical="top" wrapText="1"/>
    </xf>
    <xf numFmtId="3" fontId="6" fillId="0" borderId="6"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10" fontId="6" fillId="0" borderId="10"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Fill="1" applyBorder="1" applyAlignment="1">
      <alignment horizontal="left" vertical="top" wrapText="1"/>
    </xf>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8" fillId="3" borderId="10" xfId="0" applyFont="1" applyFill="1" applyBorder="1" applyAlignment="1">
      <alignment vertical="top" wrapText="1"/>
    </xf>
    <xf numFmtId="0" fontId="8" fillId="0" borderId="0" xfId="0" applyFont="1" applyFill="1" applyBorder="1" applyAlignment="1">
      <alignment horizontal="left" vertical="top" wrapText="1"/>
    </xf>
    <xf numFmtId="0" fontId="7" fillId="0" borderId="4" xfId="0" applyFont="1" applyFill="1" applyBorder="1" applyAlignment="1">
      <alignment horizontal="center" vertical="top" wrapText="1"/>
    </xf>
    <xf numFmtId="0" fontId="23"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7" fillId="0" borderId="0" xfId="0" applyFont="1" applyFill="1" applyBorder="1" applyAlignment="1">
      <alignment vertical="top" wrapText="1"/>
    </xf>
    <xf numFmtId="0" fontId="6" fillId="0" borderId="0" xfId="0" applyFont="1" applyFill="1" applyBorder="1" applyAlignment="1">
      <alignment horizontal="left" vertical="top" wrapText="1"/>
    </xf>
    <xf numFmtId="0" fontId="25" fillId="0" borderId="4" xfId="0" applyFont="1" applyFill="1" applyBorder="1" applyAlignment="1">
      <alignment horizontal="center" vertical="top" wrapText="1"/>
    </xf>
    <xf numFmtId="0" fontId="25" fillId="0" borderId="6" xfId="0" applyFont="1" applyFill="1" applyBorder="1" applyAlignment="1">
      <alignment vertical="top" wrapText="1"/>
    </xf>
    <xf numFmtId="10" fontId="25" fillId="0" borderId="1" xfId="2" applyNumberFormat="1" applyFont="1" applyFill="1" applyBorder="1" applyAlignment="1">
      <alignment horizontal="center" vertical="top" wrapText="1"/>
    </xf>
    <xf numFmtId="43" fontId="25" fillId="0" borderId="1" xfId="1" applyNumberFormat="1" applyFont="1" applyFill="1" applyBorder="1" applyAlignment="1">
      <alignment horizontal="center" vertical="top" wrapText="1"/>
    </xf>
    <xf numFmtId="10" fontId="25" fillId="0" borderId="1" xfId="3" applyNumberFormat="1" applyFont="1" applyFill="1" applyBorder="1" applyAlignment="1">
      <alignment horizontal="center" vertical="top" wrapText="1"/>
    </xf>
    <xf numFmtId="0" fontId="25" fillId="0" borderId="11" xfId="0" applyFont="1" applyFill="1" applyBorder="1" applyAlignment="1">
      <alignment vertical="top" wrapText="1"/>
    </xf>
    <xf numFmtId="0" fontId="25" fillId="0" borderId="10" xfId="0" applyFont="1" applyFill="1" applyBorder="1" applyAlignment="1">
      <alignment vertical="top" wrapText="1"/>
    </xf>
    <xf numFmtId="0" fontId="25" fillId="0" borderId="1" xfId="0" applyFont="1" applyFill="1" applyBorder="1" applyAlignment="1">
      <alignment vertical="top" wrapText="1"/>
    </xf>
    <xf numFmtId="43" fontId="25" fillId="0" borderId="1" xfId="1" applyNumberFormat="1" applyFont="1" applyFill="1" applyBorder="1" applyAlignment="1">
      <alignment vertical="top" wrapText="1"/>
    </xf>
    <xf numFmtId="0" fontId="25" fillId="0" borderId="6" xfId="0" applyFont="1" applyFill="1" applyBorder="1" applyAlignment="1">
      <alignment horizontal="left" vertical="center" wrapText="1"/>
    </xf>
    <xf numFmtId="9" fontId="25" fillId="0" borderId="1" xfId="2" applyFont="1" applyFill="1" applyBorder="1" applyAlignment="1">
      <alignment horizontal="center" vertical="top" wrapText="1"/>
    </xf>
    <xf numFmtId="0" fontId="25" fillId="0" borderId="1" xfId="0" applyFont="1" applyFill="1" applyBorder="1" applyAlignment="1">
      <alignment horizontal="left" vertical="center" wrapText="1"/>
    </xf>
    <xf numFmtId="1" fontId="25" fillId="0" borderId="1" xfId="0" applyNumberFormat="1" applyFont="1" applyFill="1" applyBorder="1" applyAlignment="1">
      <alignment horizontal="center" vertical="top" wrapText="1"/>
    </xf>
    <xf numFmtId="3" fontId="25" fillId="0" borderId="1" xfId="0" applyNumberFormat="1" applyFont="1" applyFill="1" applyBorder="1" applyAlignment="1">
      <alignment horizontal="center" vertical="top" wrapText="1"/>
    </xf>
    <xf numFmtId="0" fontId="25" fillId="0" borderId="1" xfId="0" applyFont="1" applyFill="1" applyBorder="1" applyAlignment="1">
      <alignment vertical="center" wrapText="1"/>
    </xf>
    <xf numFmtId="0" fontId="26" fillId="0" borderId="1" xfId="0" applyFont="1" applyFill="1" applyBorder="1" applyAlignment="1">
      <alignment vertical="center" wrapText="1"/>
    </xf>
    <xf numFmtId="0" fontId="27" fillId="0" borderId="1" xfId="0" applyFont="1" applyFill="1" applyBorder="1" applyAlignment="1">
      <alignment horizontal="center" vertical="top" wrapText="1"/>
    </xf>
    <xf numFmtId="0" fontId="28" fillId="0" borderId="6" xfId="0" applyFont="1" applyFill="1" applyBorder="1" applyAlignment="1">
      <alignment vertical="top" wrapText="1"/>
    </xf>
    <xf numFmtId="0" fontId="27" fillId="0" borderId="6" xfId="0" applyFont="1" applyFill="1" applyBorder="1" applyAlignment="1">
      <alignment vertical="top" wrapText="1"/>
    </xf>
    <xf numFmtId="0" fontId="25" fillId="0" borderId="5" xfId="0" applyFont="1" applyFill="1" applyBorder="1" applyAlignment="1">
      <alignment horizontal="center" vertical="top" wrapText="1"/>
    </xf>
    <xf numFmtId="1" fontId="28" fillId="0" borderId="1" xfId="0" applyNumberFormat="1" applyFont="1" applyFill="1" applyBorder="1" applyAlignment="1">
      <alignment horizontal="center" vertical="top" wrapText="1"/>
    </xf>
    <xf numFmtId="9" fontId="28" fillId="0" borderId="1" xfId="0" applyNumberFormat="1" applyFont="1" applyFill="1" applyBorder="1" applyAlignment="1">
      <alignment horizontal="left" vertical="top" wrapText="1"/>
    </xf>
    <xf numFmtId="1" fontId="28" fillId="0" borderId="1" xfId="3" applyNumberFormat="1" applyFont="1" applyFill="1" applyBorder="1" applyAlignment="1">
      <alignment horizontal="center" vertical="top" wrapText="1"/>
    </xf>
    <xf numFmtId="0" fontId="28" fillId="0" borderId="11" xfId="0" applyFont="1" applyFill="1" applyBorder="1" applyAlignment="1">
      <alignment vertical="top" wrapText="1"/>
    </xf>
    <xf numFmtId="9" fontId="29" fillId="0" borderId="1" xfId="0" applyNumberFormat="1" applyFont="1" applyFill="1" applyBorder="1" applyAlignment="1">
      <alignment horizontal="center" vertical="top" wrapText="1"/>
    </xf>
    <xf numFmtId="1" fontId="29" fillId="0" borderId="1" xfId="0" applyNumberFormat="1" applyFont="1" applyFill="1" applyBorder="1" applyAlignment="1">
      <alignment horizontal="center" vertical="top" wrapText="1"/>
    </xf>
    <xf numFmtId="0" fontId="28" fillId="0" borderId="10" xfId="0" applyFont="1" applyFill="1" applyBorder="1" applyAlignment="1">
      <alignment vertical="top" wrapText="1"/>
    </xf>
    <xf numFmtId="0" fontId="27" fillId="0" borderId="10" xfId="0" applyFont="1" applyFill="1" applyBorder="1" applyAlignment="1">
      <alignment vertical="top" wrapText="1"/>
    </xf>
    <xf numFmtId="0" fontId="30" fillId="0" borderId="1" xfId="0" applyFont="1" applyFill="1" applyBorder="1" applyAlignment="1">
      <alignment vertical="top" wrapText="1"/>
    </xf>
    <xf numFmtId="0" fontId="28" fillId="0" borderId="1" xfId="0" applyFont="1" applyFill="1" applyBorder="1" applyAlignment="1">
      <alignment horizontal="left" vertical="center" wrapText="1"/>
    </xf>
    <xf numFmtId="0" fontId="30" fillId="0" borderId="0" xfId="0" applyFont="1" applyFill="1" applyBorder="1" applyAlignment="1">
      <alignment horizontal="center" vertical="center" wrapText="1"/>
    </xf>
    <xf numFmtId="10" fontId="28" fillId="0" borderId="1" xfId="2" applyNumberFormat="1" applyFont="1" applyFill="1" applyBorder="1" applyAlignment="1">
      <alignment horizontal="center" vertical="top" wrapText="1"/>
    </xf>
    <xf numFmtId="0" fontId="28" fillId="0" borderId="1" xfId="0" applyFont="1" applyFill="1" applyBorder="1" applyAlignment="1">
      <alignment vertical="top" wrapText="1"/>
    </xf>
    <xf numFmtId="0" fontId="31" fillId="0" borderId="1" xfId="0" applyFont="1" applyFill="1" applyBorder="1" applyAlignment="1">
      <alignment horizontal="center" vertical="top" wrapText="1"/>
    </xf>
    <xf numFmtId="0" fontId="27" fillId="0" borderId="1" xfId="0" applyFont="1" applyFill="1" applyBorder="1" applyAlignment="1">
      <alignment vertical="top" wrapText="1"/>
    </xf>
    <xf numFmtId="0" fontId="30" fillId="0" borderId="6" xfId="0" applyFont="1" applyFill="1" applyBorder="1" applyAlignment="1">
      <alignment horizontal="left" vertical="top"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1" fontId="25" fillId="0" borderId="1" xfId="0" applyNumberFormat="1" applyFont="1" applyFill="1" applyBorder="1" applyAlignment="1">
      <alignment vertical="top" wrapText="1"/>
    </xf>
    <xf numFmtId="0" fontId="30" fillId="0" borderId="11" xfId="0" applyFont="1" applyFill="1" applyBorder="1" applyAlignment="1">
      <alignment horizontal="left" vertical="top" wrapText="1"/>
    </xf>
    <xf numFmtId="0" fontId="28" fillId="0" borderId="1" xfId="0" applyFont="1" applyFill="1" applyBorder="1" applyAlignment="1">
      <alignment horizontal="left" vertical="top" wrapText="1"/>
    </xf>
    <xf numFmtId="0" fontId="30" fillId="0" borderId="10" xfId="0" applyFont="1" applyFill="1" applyBorder="1" applyAlignment="1">
      <alignment horizontal="left" vertical="top" wrapText="1"/>
    </xf>
    <xf numFmtId="0" fontId="26" fillId="0" borderId="1" xfId="0" applyFont="1" applyFill="1" applyBorder="1" applyAlignment="1">
      <alignmen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0" fontId="28" fillId="0" borderId="0" xfId="0" applyFont="1" applyFill="1" applyAlignment="1">
      <alignment horizontal="left" vertical="center" wrapText="1"/>
    </xf>
    <xf numFmtId="0" fontId="32" fillId="0" borderId="1" xfId="0" applyFont="1" applyFill="1" applyBorder="1" applyAlignment="1">
      <alignment horizontal="center" vertical="center" wrapText="1"/>
    </xf>
    <xf numFmtId="1" fontId="25" fillId="0" borderId="1" xfId="1" applyNumberFormat="1" applyFont="1" applyFill="1" applyBorder="1" applyAlignment="1">
      <alignment vertical="top" wrapText="1"/>
    </xf>
    <xf numFmtId="0" fontId="30" fillId="0" borderId="0" xfId="0" applyFont="1" applyFill="1" applyBorder="1" applyAlignment="1">
      <alignment vertical="top" wrapText="1"/>
    </xf>
    <xf numFmtId="1" fontId="25" fillId="0" borderId="0" xfId="0" applyNumberFormat="1" applyFont="1" applyFill="1" applyBorder="1" applyAlignment="1">
      <alignment vertical="top" wrapText="1"/>
    </xf>
    <xf numFmtId="2" fontId="25" fillId="0" borderId="0" xfId="1" applyNumberFormat="1" applyFont="1" applyFill="1" applyBorder="1" applyAlignment="1">
      <alignment vertical="top" wrapText="1"/>
    </xf>
    <xf numFmtId="1" fontId="30" fillId="0" borderId="0" xfId="0" applyNumberFormat="1" applyFont="1" applyFill="1" applyBorder="1" applyAlignment="1">
      <alignment vertical="top" wrapText="1"/>
    </xf>
    <xf numFmtId="0" fontId="28" fillId="0" borderId="1" xfId="0" applyFont="1" applyFill="1" applyBorder="1" applyAlignment="1">
      <alignment horizontal="center" vertical="center" wrapText="1"/>
    </xf>
    <xf numFmtId="9" fontId="28" fillId="0" borderId="1" xfId="2" applyFont="1" applyFill="1" applyBorder="1" applyAlignment="1">
      <alignment vertical="top" wrapText="1"/>
    </xf>
    <xf numFmtId="1" fontId="28" fillId="0" borderId="1" xfId="2" applyNumberFormat="1" applyFont="1" applyFill="1" applyBorder="1" applyAlignment="1">
      <alignment vertical="top" wrapText="1"/>
    </xf>
    <xf numFmtId="0" fontId="25" fillId="0" borderId="1" xfId="0" applyFont="1" applyFill="1" applyBorder="1" applyAlignment="1">
      <alignment horizontal="left" vertical="top" wrapText="1"/>
    </xf>
    <xf numFmtId="1" fontId="33" fillId="0" borderId="1" xfId="0" applyNumberFormat="1" applyFont="1" applyFill="1" applyBorder="1" applyAlignment="1">
      <alignment horizontal="center" vertical="top" wrapText="1"/>
    </xf>
    <xf numFmtId="3" fontId="33" fillId="0" borderId="1" xfId="0" applyNumberFormat="1" applyFont="1" applyFill="1" applyBorder="1" applyAlignment="1">
      <alignment horizontal="center" vertical="top" wrapText="1"/>
    </xf>
    <xf numFmtId="0" fontId="34"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4" fillId="0" borderId="1" xfId="0" applyFont="1" applyFill="1" applyBorder="1" applyAlignment="1">
      <alignment vertical="top"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1" fontId="34" fillId="0" borderId="1" xfId="0" applyNumberFormat="1" applyFont="1" applyFill="1" applyBorder="1" applyAlignment="1">
      <alignment horizontal="center" vertical="top" wrapText="1"/>
    </xf>
    <xf numFmtId="0" fontId="34" fillId="0" borderId="1" xfId="0" applyFont="1" applyFill="1" applyBorder="1" applyAlignment="1">
      <alignment horizontal="center" vertical="top" wrapText="1"/>
    </xf>
    <xf numFmtId="0" fontId="27" fillId="0" borderId="1" xfId="0" applyFont="1" applyFill="1" applyBorder="1" applyAlignment="1">
      <alignment horizontal="left" vertical="center" wrapText="1"/>
    </xf>
    <xf numFmtId="9" fontId="25" fillId="0" borderId="1" xfId="0" applyNumberFormat="1" applyFont="1" applyFill="1" applyBorder="1" applyAlignment="1">
      <alignment horizontal="center" vertical="top" wrapText="1"/>
    </xf>
    <xf numFmtId="0" fontId="27" fillId="0" borderId="1" xfId="0" applyFont="1" applyFill="1" applyBorder="1" applyAlignment="1">
      <alignment horizontal="center" vertical="center" wrapText="1"/>
    </xf>
    <xf numFmtId="1" fontId="25" fillId="0" borderId="1" xfId="2" quotePrefix="1" applyNumberFormat="1" applyFont="1" applyFill="1" applyBorder="1" applyAlignment="1">
      <alignment horizontal="center" vertical="top" wrapText="1"/>
    </xf>
    <xf numFmtId="9" fontId="25" fillId="0" borderId="1" xfId="2" quotePrefix="1" applyFont="1" applyFill="1" applyBorder="1" applyAlignment="1">
      <alignment horizontal="center" vertical="top" wrapText="1"/>
    </xf>
    <xf numFmtId="1" fontId="25" fillId="0" borderId="1" xfId="0" quotePrefix="1" applyNumberFormat="1" applyFont="1" applyFill="1" applyBorder="1" applyAlignment="1">
      <alignment horizontal="center" vertical="top" wrapText="1"/>
    </xf>
    <xf numFmtId="3" fontId="25" fillId="0" borderId="1" xfId="0" quotePrefix="1" applyNumberFormat="1" applyFont="1" applyFill="1" applyBorder="1" applyAlignment="1">
      <alignment horizontal="center" vertical="top" wrapText="1"/>
    </xf>
    <xf numFmtId="0" fontId="35" fillId="0" borderId="1" xfId="0" applyFont="1" applyFill="1" applyBorder="1" applyAlignment="1">
      <alignment horizontal="center" vertical="center" wrapText="1"/>
    </xf>
    <xf numFmtId="10" fontId="27" fillId="0" borderId="1" xfId="0" applyNumberFormat="1" applyFont="1" applyFill="1" applyBorder="1" applyAlignment="1">
      <alignment horizontal="center" vertical="top" wrapText="1"/>
    </xf>
    <xf numFmtId="1" fontId="35" fillId="0" borderId="1" xfId="0" applyNumberFormat="1" applyFont="1" applyFill="1" applyBorder="1" applyAlignment="1">
      <alignment horizontal="center" vertical="top" wrapText="1"/>
    </xf>
    <xf numFmtId="10" fontId="35" fillId="0" borderId="1" xfId="0" applyNumberFormat="1" applyFont="1" applyFill="1" applyBorder="1" applyAlignment="1">
      <alignment horizontal="center" vertical="top" wrapText="1"/>
    </xf>
    <xf numFmtId="0" fontId="35" fillId="0" borderId="1" xfId="0" applyFont="1" applyFill="1" applyBorder="1" applyAlignment="1">
      <alignment vertical="top" wrapText="1"/>
    </xf>
    <xf numFmtId="9" fontId="35" fillId="0" borderId="1" xfId="0" applyNumberFormat="1" applyFont="1" applyFill="1" applyBorder="1" applyAlignment="1">
      <alignment horizontal="center" vertical="top" wrapText="1"/>
    </xf>
    <xf numFmtId="10" fontId="28" fillId="0" borderId="1" xfId="2" applyNumberFormat="1" applyFont="1" applyFill="1" applyBorder="1" applyAlignment="1">
      <alignment horizontal="center" vertical="center" wrapText="1"/>
    </xf>
    <xf numFmtId="43" fontId="28" fillId="0" borderId="1" xfId="1"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28" fillId="0" borderId="4" xfId="0" applyFont="1" applyFill="1" applyBorder="1" applyAlignment="1">
      <alignment horizontal="center" vertical="top" wrapText="1"/>
    </xf>
    <xf numFmtId="0" fontId="26" fillId="0" borderId="4" xfId="0" applyFont="1" applyFill="1" applyBorder="1" applyAlignment="1">
      <alignment vertical="top" wrapText="1"/>
    </xf>
    <xf numFmtId="0" fontId="26" fillId="0" borderId="2" xfId="0" applyFont="1" applyFill="1" applyBorder="1" applyAlignment="1">
      <alignment vertical="top" wrapText="1"/>
    </xf>
    <xf numFmtId="0" fontId="30" fillId="0" borderId="2" xfId="0" applyFont="1" applyFill="1" applyBorder="1" applyAlignment="1">
      <alignment vertical="top" wrapText="1"/>
    </xf>
    <xf numFmtId="0" fontId="36" fillId="0" borderId="2" xfId="0" applyFont="1" applyFill="1" applyBorder="1" applyAlignment="1">
      <alignment vertical="top" wrapText="1"/>
    </xf>
    <xf numFmtId="43"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22" fillId="0" borderId="12" xfId="0" quotePrefix="1" applyFont="1" applyFill="1" applyBorder="1" applyAlignment="1">
      <alignment horizontal="center" vertical="center" wrapText="1"/>
    </xf>
    <xf numFmtId="0" fontId="22" fillId="2" borderId="6"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0" borderId="7" xfId="0" applyFont="1" applyFill="1" applyBorder="1" applyAlignment="1">
      <alignment horizontal="center" vertical="center" wrapText="1"/>
    </xf>
    <xf numFmtId="0" fontId="24" fillId="2" borderId="0" xfId="0" applyFont="1" applyFill="1" applyBorder="1" applyAlignment="1">
      <alignment vertical="top" wrapText="1"/>
    </xf>
    <xf numFmtId="0" fontId="7" fillId="2" borderId="0" xfId="0" applyFont="1" applyFill="1" applyBorder="1" applyAlignment="1">
      <alignment vertical="top" wrapText="1"/>
    </xf>
    <xf numFmtId="43" fontId="8" fillId="2" borderId="0" xfId="0" applyNumberFormat="1" applyFont="1" applyFill="1" applyBorder="1" applyAlignment="1">
      <alignment vertical="top" wrapText="1"/>
    </xf>
    <xf numFmtId="0" fontId="6" fillId="0" borderId="8" xfId="0" applyFont="1" applyFill="1" applyBorder="1" applyAlignment="1">
      <alignment horizontal="left"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7" fillId="0" borderId="4" xfId="0" applyFont="1" applyFill="1" applyBorder="1" applyAlignment="1">
      <alignment vertical="top" wrapText="1"/>
    </xf>
    <xf numFmtId="0" fontId="6" fillId="0" borderId="4" xfId="0" applyFont="1" applyFill="1" applyBorder="1" applyAlignment="1">
      <alignment horizontal="left" vertical="center" wrapText="1"/>
    </xf>
    <xf numFmtId="0" fontId="6" fillId="0" borderId="4" xfId="0" applyFont="1" applyFill="1" applyBorder="1" applyAlignment="1">
      <alignment vertical="center" wrapText="1"/>
    </xf>
    <xf numFmtId="0" fontId="9"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4" xfId="0" applyFont="1" applyFill="1" applyBorder="1" applyAlignment="1">
      <alignment horizontal="left" vertical="top" wrapText="1"/>
    </xf>
    <xf numFmtId="0" fontId="6" fillId="0" borderId="2"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4" xfId="0" applyFont="1" applyFill="1" applyBorder="1" applyAlignment="1">
      <alignment vertical="top" wrapText="1"/>
    </xf>
    <xf numFmtId="0" fontId="6" fillId="3" borderId="4" xfId="0" applyFont="1" applyFill="1" applyBorder="1" applyAlignment="1">
      <alignment horizontal="left" vertical="center" wrapText="1"/>
    </xf>
    <xf numFmtId="0" fontId="6" fillId="3" borderId="4" xfId="0" applyFont="1" applyFill="1" applyBorder="1" applyAlignment="1">
      <alignmen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9" fillId="0" borderId="12" xfId="0" applyFont="1" applyFill="1" applyBorder="1" applyAlignment="1">
      <alignment vertical="center" wrapText="1"/>
    </xf>
    <xf numFmtId="0" fontId="7"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Fill="1" applyBorder="1" applyAlignment="1">
      <alignment horizontal="left" vertical="top" wrapText="1"/>
    </xf>
    <xf numFmtId="0" fontId="16"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0" borderId="12" xfId="0" applyFont="1" applyFill="1" applyBorder="1" applyAlignment="1">
      <alignment vertical="top" wrapText="1"/>
    </xf>
    <xf numFmtId="0" fontId="6"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17" fillId="0" borderId="1" xfId="0" applyFont="1" applyFill="1" applyBorder="1" applyAlignment="1">
      <alignment horizontal="left" vertical="center" wrapText="1"/>
    </xf>
    <xf numFmtId="1" fontId="6" fillId="0" borderId="1" xfId="2" applyNumberFormat="1" applyFont="1" applyFill="1" applyBorder="1" applyAlignment="1">
      <alignment horizontal="center" vertical="top" wrapText="1"/>
    </xf>
    <xf numFmtId="2" fontId="6" fillId="0" borderId="1" xfId="2" applyNumberFormat="1" applyFont="1" applyFill="1" applyBorder="1" applyAlignment="1">
      <alignment horizontal="center" vertical="top" wrapText="1"/>
    </xf>
    <xf numFmtId="1" fontId="6" fillId="0" borderId="1" xfId="0" applyNumberFormat="1" applyFont="1" applyFill="1" applyBorder="1" applyAlignment="1">
      <alignment horizontal="left" vertical="top" wrapText="1"/>
    </xf>
    <xf numFmtId="1" fontId="6" fillId="0" borderId="1" xfId="1" applyNumberFormat="1" applyFont="1" applyFill="1" applyBorder="1" applyAlignment="1">
      <alignment horizontal="center" vertical="top" wrapText="1"/>
    </xf>
    <xf numFmtId="1" fontId="6" fillId="0" borderId="1" xfId="3"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6" fillId="0" borderId="1" xfId="0" applyFont="1" applyFill="1" applyBorder="1" applyAlignment="1">
      <alignment horizontal="center" vertical="top" wrapText="1"/>
    </xf>
    <xf numFmtId="0" fontId="16" fillId="0" borderId="6"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6" fillId="0" borderId="5" xfId="0" applyFont="1" applyFill="1" applyBorder="1" applyAlignment="1">
      <alignment horizontal="left" vertical="top" wrapText="1"/>
    </xf>
    <xf numFmtId="0" fontId="30" fillId="0" borderId="0" xfId="0" applyFont="1" applyAlignment="1">
      <alignment horizontal="center" vertical="center" wrapText="1"/>
    </xf>
    <xf numFmtId="9" fontId="30" fillId="0" borderId="1" xfId="5" quotePrefix="1" applyNumberFormat="1" applyFont="1" applyBorder="1" applyAlignment="1">
      <alignment horizontal="center" vertical="center" wrapText="1"/>
    </xf>
    <xf numFmtId="0" fontId="30" fillId="0" borderId="1" xfId="0" quotePrefix="1" applyFont="1" applyBorder="1" applyAlignment="1">
      <alignment horizontal="center" vertical="center" wrapText="1"/>
    </xf>
    <xf numFmtId="10" fontId="30" fillId="0" borderId="1" xfId="5" quotePrefix="1" applyNumberFormat="1" applyFont="1" applyBorder="1" applyAlignment="1">
      <alignment horizontal="center" vertical="center" wrapText="1"/>
    </xf>
    <xf numFmtId="0" fontId="39" fillId="0" borderId="0" xfId="0" applyFont="1" applyAlignment="1">
      <alignment vertical="center" wrapText="1"/>
    </xf>
    <xf numFmtId="0" fontId="39" fillId="0" borderId="0" xfId="0" applyFont="1" applyAlignment="1">
      <alignment horizontal="center" vertical="center" wrapText="1"/>
    </xf>
    <xf numFmtId="9" fontId="39" fillId="0" borderId="1" xfId="5" quotePrefix="1" applyNumberFormat="1" applyFont="1" applyBorder="1" applyAlignment="1">
      <alignment horizontal="center" vertical="center" wrapText="1"/>
    </xf>
    <xf numFmtId="10" fontId="39" fillId="0" borderId="1" xfId="5" quotePrefix="1" applyNumberFormat="1" applyFont="1" applyBorder="1" applyAlignment="1">
      <alignment horizontal="center" vertical="center" wrapText="1"/>
    </xf>
    <xf numFmtId="0" fontId="39" fillId="0" borderId="1" xfId="0" applyFont="1" applyBorder="1" applyAlignment="1">
      <alignment vertical="center" wrapText="1"/>
    </xf>
    <xf numFmtId="10" fontId="39" fillId="0" borderId="1" xfId="5" applyNumberFormat="1" applyFont="1" applyBorder="1" applyAlignment="1">
      <alignment horizontal="center" vertical="center" wrapText="1"/>
    </xf>
    <xf numFmtId="9" fontId="39" fillId="0" borderId="1" xfId="5" applyNumberFormat="1" applyFont="1" applyBorder="1" applyAlignment="1">
      <alignment horizontal="center" vertical="center" wrapText="1"/>
    </xf>
    <xf numFmtId="0" fontId="39" fillId="0" borderId="1" xfId="0" applyFont="1" applyBorder="1" applyAlignment="1">
      <alignment vertical="top" wrapText="1"/>
    </xf>
    <xf numFmtId="0" fontId="40" fillId="0" borderId="1" xfId="0" applyFont="1" applyBorder="1" applyAlignment="1">
      <alignment vertical="top" wrapText="1"/>
    </xf>
    <xf numFmtId="0" fontId="40" fillId="0" borderId="1" xfId="0" applyFont="1" applyBorder="1" applyAlignment="1">
      <alignment horizontal="left" vertical="top" wrapText="1"/>
    </xf>
    <xf numFmtId="10" fontId="39" fillId="0" borderId="0" xfId="5" applyNumberFormat="1" applyFont="1" applyAlignment="1">
      <alignment horizontal="center" vertical="center" wrapText="1"/>
    </xf>
    <xf numFmtId="9" fontId="39" fillId="0" borderId="0" xfId="5" applyNumberFormat="1" applyFont="1" applyAlignment="1">
      <alignment horizontal="center" vertical="center" wrapText="1"/>
    </xf>
    <xf numFmtId="10" fontId="38" fillId="0" borderId="0" xfId="5" applyNumberFormat="1" applyFont="1" applyFill="1" applyBorder="1" applyAlignment="1">
      <alignment horizontal="center" vertical="center"/>
    </xf>
    <xf numFmtId="10" fontId="41" fillId="0" borderId="0" xfId="5" applyNumberFormat="1" applyFont="1" applyFill="1" applyBorder="1" applyAlignment="1">
      <alignment horizontal="center" vertical="center"/>
    </xf>
    <xf numFmtId="0" fontId="6" fillId="3" borderId="6"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6"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3" borderId="1"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11"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11" xfId="0" applyFont="1" applyFill="1" applyBorder="1" applyAlignment="1">
      <alignment horizontal="center" vertical="top" wrapText="1"/>
    </xf>
    <xf numFmtId="0" fontId="8" fillId="3" borderId="10" xfId="0" applyFont="1" applyFill="1" applyBorder="1" applyAlignment="1">
      <alignment vertical="top" wrapText="1"/>
    </xf>
    <xf numFmtId="0" fontId="26" fillId="0" borderId="8" xfId="0" applyFont="1" applyFill="1" applyBorder="1" applyAlignment="1">
      <alignment horizontal="center" vertical="top" wrapText="1"/>
    </xf>
    <xf numFmtId="0" fontId="26" fillId="0" borderId="7"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8" fillId="0" borderId="6" xfId="0" applyFont="1" applyFill="1" applyBorder="1" applyAlignment="1">
      <alignment horizontal="left" vertical="top" wrapText="1"/>
    </xf>
    <xf numFmtId="0" fontId="28" fillId="0" borderId="11"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10" xfId="0" applyFont="1" applyFill="1" applyBorder="1" applyAlignment="1">
      <alignment horizontal="left" vertical="top" wrapText="1"/>
    </xf>
    <xf numFmtId="0" fontId="28" fillId="0" borderId="10" xfId="0" applyFont="1" applyFill="1" applyBorder="1" applyAlignment="1">
      <alignment horizontal="left" vertical="top" wrapText="1"/>
    </xf>
    <xf numFmtId="0" fontId="7" fillId="3" borderId="10"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8" fillId="0" borderId="10" xfId="0" applyFont="1" applyFill="1" applyBorder="1" applyAlignment="1">
      <alignment horizontal="center" vertical="top" wrapText="1"/>
    </xf>
    <xf numFmtId="10" fontId="25" fillId="0" borderId="10" xfId="0" applyNumberFormat="1" applyFont="1" applyFill="1" applyBorder="1" applyAlignment="1">
      <alignment horizontal="center" vertical="center" wrapText="1"/>
    </xf>
    <xf numFmtId="1" fontId="25" fillId="0" borderId="6" xfId="0" applyNumberFormat="1" applyFont="1" applyFill="1" applyBorder="1" applyAlignment="1">
      <alignment horizontal="center" vertical="top" wrapText="1"/>
    </xf>
    <xf numFmtId="1" fontId="25" fillId="0" borderId="10" xfId="0" applyNumberFormat="1" applyFont="1" applyFill="1" applyBorder="1" applyAlignment="1">
      <alignment horizontal="center" vertical="top" wrapText="1"/>
    </xf>
    <xf numFmtId="0" fontId="34" fillId="0" borderId="10" xfId="0" applyFont="1" applyFill="1" applyBorder="1" applyAlignment="1">
      <alignment horizontal="center" vertical="center" wrapText="1"/>
    </xf>
    <xf numFmtId="0" fontId="6" fillId="3"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27" fillId="0" borderId="6" xfId="0" applyFont="1" applyFill="1" applyBorder="1" applyAlignment="1">
      <alignment horizontal="center" vertical="top" wrapText="1"/>
    </xf>
    <xf numFmtId="0" fontId="7" fillId="3" borderId="6" xfId="0" applyFont="1" applyFill="1" applyBorder="1" applyAlignment="1">
      <alignment horizontal="left" vertical="top" wrapText="1"/>
    </xf>
    <xf numFmtId="0" fontId="7" fillId="3" borderId="11" xfId="0" applyFont="1" applyFill="1" applyBorder="1" applyAlignment="1">
      <alignment horizontal="left" vertical="top" wrapText="1"/>
    </xf>
    <xf numFmtId="0" fontId="10" fillId="3" borderId="1" xfId="0" applyFont="1" applyFill="1" applyBorder="1" applyAlignment="1">
      <alignment horizontal="center" vertical="top" wrapText="1"/>
    </xf>
    <xf numFmtId="0" fontId="7" fillId="3"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37" fillId="0" borderId="6" xfId="0" applyFont="1" applyBorder="1" applyAlignment="1">
      <alignment vertical="top" wrapText="1"/>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6" fillId="0" borderId="6"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164" fontId="25" fillId="0" borderId="1" xfId="1" applyNumberFormat="1" applyFont="1" applyFill="1" applyBorder="1" applyAlignment="1">
      <alignment horizontal="center" vertical="center" wrapText="1"/>
    </xf>
    <xf numFmtId="164" fontId="6" fillId="0" borderId="6" xfId="1" applyNumberFormat="1" applyFont="1" applyFill="1" applyBorder="1" applyAlignment="1">
      <alignment horizontal="center" vertical="top" wrapText="1"/>
    </xf>
    <xf numFmtId="164" fontId="6" fillId="0" borderId="10" xfId="1" applyNumberFormat="1" applyFont="1" applyFill="1" applyBorder="1" applyAlignment="1">
      <alignment horizontal="center" vertical="top" wrapText="1"/>
    </xf>
    <xf numFmtId="0" fontId="34" fillId="0" borderId="10" xfId="0" applyFont="1" applyFill="1" applyBorder="1" applyAlignment="1">
      <alignment horizontal="left" vertical="center" wrapText="1"/>
    </xf>
    <xf numFmtId="0" fontId="38" fillId="0" borderId="1" xfId="0" applyFont="1" applyBorder="1" applyAlignment="1">
      <alignment vertical="center" wrapText="1"/>
    </xf>
    <xf numFmtId="9" fontId="38" fillId="0" borderId="1" xfId="5" applyNumberFormat="1" applyFont="1" applyBorder="1" applyAlignment="1">
      <alignment horizontal="center" vertical="center" wrapText="1"/>
    </xf>
    <xf numFmtId="10" fontId="38" fillId="0" borderId="1" xfId="5" applyNumberFormat="1" applyFont="1" applyBorder="1" applyAlignment="1">
      <alignment horizontal="center" vertical="center" wrapText="1"/>
    </xf>
    <xf numFmtId="0" fontId="38" fillId="0" borderId="0" xfId="0" applyFont="1" applyAlignment="1">
      <alignment vertical="center" wrapText="1"/>
    </xf>
    <xf numFmtId="10" fontId="39" fillId="0" borderId="0" xfId="5" applyNumberFormat="1" applyFont="1" applyBorder="1" applyAlignment="1">
      <alignment horizontal="center" vertical="center" wrapText="1"/>
    </xf>
    <xf numFmtId="0" fontId="39" fillId="0" borderId="1" xfId="0" quotePrefix="1" applyFont="1" applyBorder="1" applyAlignment="1">
      <alignment horizontal="center" vertical="top"/>
    </xf>
    <xf numFmtId="0" fontId="30" fillId="0" borderId="1" xfId="0" quotePrefix="1" applyFont="1" applyBorder="1" applyAlignment="1">
      <alignment horizontal="center" vertical="center" wrapText="1"/>
    </xf>
    <xf numFmtId="9" fontId="39" fillId="0" borderId="1" xfId="5" applyNumberFormat="1" applyFont="1" applyBorder="1" applyAlignment="1">
      <alignment horizontal="center" vertical="center" wrapText="1"/>
    </xf>
    <xf numFmtId="0" fontId="39" fillId="0" borderId="1" xfId="0" applyFont="1" applyBorder="1" applyAlignment="1">
      <alignment horizontal="center" vertical="center" wrapText="1"/>
    </xf>
    <xf numFmtId="10" fontId="39" fillId="0" borderId="1" xfId="5" applyNumberFormat="1" applyFont="1" applyBorder="1" applyAlignment="1">
      <alignment horizontal="center" vertical="center" wrapText="1"/>
    </xf>
    <xf numFmtId="0" fontId="39" fillId="0" borderId="1" xfId="0" applyFont="1" applyBorder="1" applyAlignment="1">
      <alignment horizontal="left" vertical="top" wrapText="1"/>
    </xf>
    <xf numFmtId="9" fontId="40" fillId="0" borderId="1" xfId="5" applyNumberFormat="1" applyFont="1" applyBorder="1" applyAlignment="1">
      <alignment horizontal="center" vertical="top" wrapText="1"/>
    </xf>
    <xf numFmtId="0" fontId="0" fillId="0" borderId="0" xfId="0" applyAlignment="1">
      <alignment vertical="top" wrapText="1"/>
    </xf>
    <xf numFmtId="167" fontId="30" fillId="0" borderId="1" xfId="6" quotePrefix="1" applyNumberFormat="1" applyFont="1" applyBorder="1" applyAlignment="1">
      <alignment horizontal="center" vertical="center" wrapText="1"/>
    </xf>
    <xf numFmtId="0" fontId="39" fillId="0" borderId="0" xfId="0" quotePrefix="1" applyFont="1" applyBorder="1" applyAlignment="1">
      <alignment horizontal="center" vertical="top"/>
    </xf>
    <xf numFmtId="0" fontId="40" fillId="0" borderId="0" xfId="0" applyFont="1" applyBorder="1" applyAlignment="1">
      <alignment vertical="top" wrapText="1"/>
    </xf>
    <xf numFmtId="9" fontId="39" fillId="0" borderId="0" xfId="5" applyNumberFormat="1" applyFont="1" applyBorder="1" applyAlignment="1">
      <alignment horizontal="center" vertical="center" wrapText="1"/>
    </xf>
    <xf numFmtId="0" fontId="0" fillId="0" borderId="0" xfId="0" applyAlignment="1">
      <alignment horizontal="center" vertical="top" wrapText="1"/>
    </xf>
    <xf numFmtId="0" fontId="8" fillId="0" borderId="0" xfId="0" applyFont="1" applyAlignment="1">
      <alignment vertical="center" wrapText="1"/>
    </xf>
    <xf numFmtId="167" fontId="8" fillId="0" borderId="1" xfId="6" quotePrefix="1" applyNumberFormat="1" applyFont="1" applyBorder="1" applyAlignment="1">
      <alignment horizontal="center" vertical="center" wrapText="1"/>
    </xf>
    <xf numFmtId="167" fontId="8" fillId="0" borderId="1" xfId="6" applyNumberFormat="1" applyFont="1" applyBorder="1" applyAlignment="1">
      <alignment horizontal="center" vertical="center" wrapText="1"/>
    </xf>
    <xf numFmtId="0" fontId="8" fillId="0" borderId="1" xfId="0" quotePrefix="1" applyFont="1" applyBorder="1" applyAlignment="1">
      <alignment horizontal="center" vertical="center" wrapText="1"/>
    </xf>
    <xf numFmtId="167" fontId="8" fillId="0" borderId="1" xfId="6" applyNumberFormat="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167" fontId="8" fillId="0" borderId="0" xfId="6" applyNumberFormat="1" applyFont="1" applyAlignment="1">
      <alignment vertical="center" wrapText="1"/>
    </xf>
    <xf numFmtId="167" fontId="39" fillId="0" borderId="1" xfId="6" quotePrefix="1" applyNumberFormat="1" applyFont="1" applyBorder="1" applyAlignment="1">
      <alignment horizontal="center" vertical="center" wrapText="1"/>
    </xf>
    <xf numFmtId="167" fontId="39" fillId="0" borderId="1" xfId="6" applyNumberFormat="1" applyFont="1" applyBorder="1" applyAlignment="1">
      <alignment horizontal="center" vertical="center" wrapText="1"/>
    </xf>
    <xf numFmtId="0" fontId="39" fillId="0" borderId="1" xfId="0" quotePrefix="1" applyFont="1" applyBorder="1" applyAlignment="1">
      <alignment horizontal="center" vertical="center" wrapText="1"/>
    </xf>
    <xf numFmtId="0" fontId="39" fillId="0" borderId="1" xfId="0" quotePrefix="1" applyFont="1" applyBorder="1" applyAlignment="1">
      <alignment horizontal="center" vertical="top" wrapText="1"/>
    </xf>
    <xf numFmtId="167" fontId="39" fillId="0" borderId="1" xfId="6" applyNumberFormat="1" applyFont="1" applyBorder="1" applyAlignment="1">
      <alignment vertical="center" wrapText="1"/>
    </xf>
    <xf numFmtId="0" fontId="39" fillId="0" borderId="1" xfId="0" applyFont="1" applyBorder="1" applyAlignment="1">
      <alignment horizontal="center" vertical="top" wrapText="1"/>
    </xf>
    <xf numFmtId="167" fontId="38" fillId="0" borderId="1" xfId="6" applyNumberFormat="1" applyFont="1" applyFill="1" applyBorder="1" applyAlignment="1">
      <alignment horizontal="center" vertical="center"/>
    </xf>
    <xf numFmtId="167" fontId="39" fillId="0" borderId="0" xfId="6" applyNumberFormat="1" applyFont="1" applyAlignment="1">
      <alignment vertical="center" wrapText="1"/>
    </xf>
    <xf numFmtId="0" fontId="19" fillId="0" borderId="2" xfId="0" applyFont="1" applyBorder="1" applyAlignment="1">
      <alignment vertical="top" wrapText="1"/>
    </xf>
    <xf numFmtId="0" fontId="0" fillId="0" borderId="3" xfId="0" applyBorder="1" applyAlignment="1">
      <alignment vertical="top" wrapText="1"/>
    </xf>
    <xf numFmtId="0" fontId="19" fillId="0" borderId="7" xfId="0" applyFont="1"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0" fontId="39" fillId="0" borderId="1" xfId="0" applyNumberFormat="1" applyFont="1" applyBorder="1" applyAlignment="1">
      <alignment vertical="center" wrapText="1"/>
    </xf>
    <xf numFmtId="9" fontId="39" fillId="0" borderId="1" xfId="0" applyNumberFormat="1" applyFont="1" applyBorder="1" applyAlignment="1">
      <alignment vertical="center" wrapText="1"/>
    </xf>
    <xf numFmtId="10" fontId="8" fillId="0" borderId="1" xfId="0" applyNumberFormat="1" applyFont="1" applyBorder="1" applyAlignment="1">
      <alignment vertical="center" wrapText="1"/>
    </xf>
    <xf numFmtId="9" fontId="8" fillId="0" borderId="1" xfId="0" applyNumberFormat="1" applyFont="1" applyBorder="1" applyAlignment="1">
      <alignment vertical="center" wrapText="1"/>
    </xf>
    <xf numFmtId="9" fontId="8" fillId="0" borderId="1" xfId="5" applyFont="1" applyBorder="1" applyAlignment="1">
      <alignment vertical="center" wrapText="1"/>
    </xf>
    <xf numFmtId="9" fontId="8" fillId="0" borderId="1" xfId="5" applyNumberFormat="1" applyFont="1" applyBorder="1" applyAlignment="1">
      <alignment vertical="center" wrapText="1"/>
    </xf>
    <xf numFmtId="0" fontId="42" fillId="0" borderId="0" xfId="0" applyFont="1" applyAlignment="1">
      <alignment vertical="center" wrapText="1"/>
    </xf>
    <xf numFmtId="0" fontId="42" fillId="0" borderId="0" xfId="0" applyFont="1" applyAlignment="1">
      <alignment horizontal="center" vertical="center" wrapText="1"/>
    </xf>
    <xf numFmtId="0" fontId="42" fillId="0" borderId="1" xfId="0" applyFont="1" applyBorder="1" applyAlignment="1">
      <alignment horizontal="center" vertical="center" wrapText="1"/>
    </xf>
    <xf numFmtId="0" fontId="42" fillId="0" borderId="1" xfId="0" quotePrefix="1" applyFont="1" applyBorder="1" applyAlignment="1">
      <alignment horizontal="center" vertical="center" wrapText="1"/>
    </xf>
    <xf numFmtId="0" fontId="42" fillId="0" borderId="1" xfId="0" applyFont="1" applyBorder="1" applyAlignment="1">
      <alignment horizontal="left" vertical="top" wrapText="1"/>
    </xf>
    <xf numFmtId="0" fontId="42" fillId="0" borderId="1" xfId="0" applyFont="1" applyBorder="1" applyAlignment="1">
      <alignment vertical="center" wrapText="1"/>
    </xf>
    <xf numFmtId="0" fontId="42" fillId="0" borderId="1" xfId="0" applyFont="1" applyBorder="1" applyAlignment="1">
      <alignment vertical="top" wrapText="1"/>
    </xf>
    <xf numFmtId="0" fontId="43" fillId="0" borderId="1" xfId="0" applyFont="1" applyBorder="1" applyAlignment="1">
      <alignment vertical="top" wrapText="1"/>
    </xf>
    <xf numFmtId="0" fontId="43" fillId="0" borderId="1" xfId="0" applyFont="1" applyBorder="1" applyAlignment="1">
      <alignment horizontal="left" vertical="top" wrapText="1"/>
    </xf>
    <xf numFmtId="0" fontId="42" fillId="0" borderId="1" xfId="0" applyFont="1" applyBorder="1" applyAlignment="1">
      <alignment horizontal="lef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46" fillId="0" borderId="1" xfId="0" quotePrefix="1" applyFont="1" applyBorder="1" applyAlignment="1">
      <alignment horizontal="center" vertical="center" wrapText="1"/>
    </xf>
    <xf numFmtId="0" fontId="46" fillId="0" borderId="0" xfId="0" applyFont="1" applyAlignment="1">
      <alignment horizontal="center" vertical="center" wrapText="1"/>
    </xf>
    <xf numFmtId="0" fontId="47" fillId="0" borderId="1" xfId="0" quotePrefix="1" applyFont="1" applyBorder="1" applyAlignment="1">
      <alignment horizontal="center" vertical="top" wrapText="1"/>
    </xf>
    <xf numFmtId="0" fontId="47" fillId="0" borderId="1" xfId="0" applyFont="1" applyBorder="1" applyAlignment="1">
      <alignment vertical="top" wrapText="1"/>
    </xf>
    <xf numFmtId="0" fontId="47" fillId="0" borderId="1" xfId="0" applyFont="1" applyBorder="1" applyAlignment="1">
      <alignment horizontal="left" vertical="top" wrapText="1"/>
    </xf>
    <xf numFmtId="0" fontId="47" fillId="0" borderId="1" xfId="0" applyFont="1" applyBorder="1" applyAlignment="1">
      <alignment horizontal="center" vertical="top" wrapText="1"/>
    </xf>
    <xf numFmtId="0" fontId="47" fillId="0" borderId="1" xfId="0" applyFont="1" applyBorder="1" applyAlignment="1">
      <alignment horizontal="center" vertical="center" wrapText="1"/>
    </xf>
    <xf numFmtId="0" fontId="47" fillId="0" borderId="1" xfId="0" applyFont="1" applyBorder="1" applyAlignment="1">
      <alignment vertical="center" wrapText="1"/>
    </xf>
    <xf numFmtId="0" fontId="47" fillId="0" borderId="1" xfId="0" applyFont="1" applyBorder="1" applyAlignment="1">
      <alignment horizontal="left" vertical="center" wrapText="1"/>
    </xf>
    <xf numFmtId="0" fontId="47" fillId="0" borderId="0" xfId="0" applyFont="1" applyAlignment="1">
      <alignment horizontal="center" vertical="top" wrapText="1"/>
    </xf>
    <xf numFmtId="0" fontId="47" fillId="0" borderId="0" xfId="0" applyFont="1" applyAlignment="1">
      <alignment vertical="top"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quotePrefix="1" applyFont="1" applyBorder="1" applyAlignment="1">
      <alignment horizontal="center" vertical="center" wrapText="1"/>
    </xf>
    <xf numFmtId="0" fontId="4" fillId="0" borderId="1" xfId="0" quotePrefix="1" applyFont="1" applyBorder="1" applyAlignment="1">
      <alignment vertical="center" wrapText="1"/>
    </xf>
    <xf numFmtId="0" fontId="4" fillId="0" borderId="1" xfId="0" applyFont="1" applyBorder="1" applyAlignment="1">
      <alignment vertical="center" wrapText="1"/>
    </xf>
    <xf numFmtId="0" fontId="25" fillId="0" borderId="6" xfId="0" applyFont="1" applyFill="1" applyBorder="1" applyAlignment="1">
      <alignment horizontal="center" vertical="top" wrapText="1"/>
    </xf>
    <xf numFmtId="0" fontId="6" fillId="3" borderId="11" xfId="0" applyFont="1" applyFill="1" applyBorder="1" applyAlignment="1">
      <alignment horizontal="center" vertical="top" wrapText="1"/>
    </xf>
    <xf numFmtId="0" fontId="25" fillId="0" borderId="6" xfId="0" applyFont="1" applyFill="1" applyBorder="1" applyAlignment="1">
      <alignment horizontal="left" vertical="top" wrapText="1"/>
    </xf>
    <xf numFmtId="0" fontId="25" fillId="0" borderId="11" xfId="0" applyFont="1" applyFill="1" applyBorder="1" applyAlignment="1">
      <alignment horizontal="left" vertical="top" wrapText="1"/>
    </xf>
    <xf numFmtId="0" fontId="28" fillId="0" borderId="1"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5" fillId="0" borderId="1" xfId="0" applyFont="1" applyFill="1" applyBorder="1" applyAlignment="1">
      <alignment horizontal="center" vertical="top" wrapText="1"/>
    </xf>
    <xf numFmtId="0" fontId="28" fillId="0" borderId="11" xfId="0" applyFont="1" applyFill="1" applyBorder="1" applyAlignment="1">
      <alignment horizontal="center" vertical="top" wrapText="1"/>
    </xf>
    <xf numFmtId="10" fontId="39" fillId="0" borderId="1" xfId="5" applyNumberFormat="1" applyFont="1" applyBorder="1" applyAlignment="1">
      <alignment horizontal="center" vertical="center" wrapText="1"/>
    </xf>
    <xf numFmtId="9" fontId="39" fillId="0" borderId="1" xfId="5" applyNumberFormat="1" applyFont="1" applyBorder="1" applyAlignment="1">
      <alignment horizontal="center" vertical="center" wrapText="1"/>
    </xf>
    <xf numFmtId="10" fontId="39" fillId="0" borderId="1" xfId="5" applyNumberFormat="1" applyFont="1" applyBorder="1" applyAlignment="1">
      <alignment horizontal="center" vertical="center" wrapText="1"/>
    </xf>
    <xf numFmtId="9" fontId="39" fillId="0" borderId="1" xfId="5" applyNumberFormat="1" applyFont="1" applyBorder="1" applyAlignment="1">
      <alignment horizontal="center" vertical="center" wrapText="1"/>
    </xf>
    <xf numFmtId="0" fontId="39" fillId="0" borderId="1" xfId="0" applyFont="1" applyBorder="1" applyAlignment="1">
      <alignment horizontal="left" vertical="top" wrapText="1"/>
    </xf>
    <xf numFmtId="43" fontId="42" fillId="0" borderId="0" xfId="0" applyNumberFormat="1" applyFont="1" applyAlignment="1">
      <alignment vertical="center" wrapText="1"/>
    </xf>
    <xf numFmtId="41" fontId="47" fillId="0" borderId="0" xfId="6" applyFont="1" applyAlignment="1">
      <alignment vertical="center" wrapText="1"/>
    </xf>
    <xf numFmtId="0" fontId="49" fillId="0" borderId="1" xfId="0" applyFont="1" applyBorder="1" applyAlignment="1">
      <alignment vertical="top" wrapText="1"/>
    </xf>
    <xf numFmtId="43" fontId="38" fillId="0" borderId="1" xfId="0" applyNumberFormat="1" applyFont="1" applyBorder="1" applyAlignment="1">
      <alignment vertical="center" wrapText="1"/>
    </xf>
    <xf numFmtId="43" fontId="39" fillId="0" borderId="1" xfId="0" applyNumberFormat="1" applyFont="1" applyBorder="1" applyAlignment="1">
      <alignment vertical="center" wrapText="1"/>
    </xf>
    <xf numFmtId="41" fontId="47" fillId="0" borderId="0" xfId="6" applyFont="1" applyAlignment="1">
      <alignment horizontal="center" vertical="center" wrapText="1"/>
    </xf>
    <xf numFmtId="41" fontId="46" fillId="0" borderId="0" xfId="6" applyFont="1" applyAlignment="1">
      <alignment horizontal="center" vertical="center" wrapText="1"/>
    </xf>
    <xf numFmtId="41" fontId="40" fillId="0" borderId="1" xfId="6" applyFont="1" applyBorder="1" applyAlignment="1">
      <alignment horizontal="center" vertical="center"/>
    </xf>
    <xf numFmtId="164" fontId="40" fillId="0" borderId="1" xfId="7" applyNumberFormat="1" applyFont="1" applyBorder="1" applyAlignment="1">
      <alignment horizontal="center" vertical="center"/>
    </xf>
    <xf numFmtId="41" fontId="40" fillId="0" borderId="1" xfId="6" applyFont="1" applyBorder="1" applyAlignment="1">
      <alignment vertical="top" wrapText="1"/>
    </xf>
    <xf numFmtId="167" fontId="47" fillId="0" borderId="0" xfId="0" applyNumberFormat="1" applyFont="1" applyAlignment="1">
      <alignment vertical="center" wrapText="1"/>
    </xf>
    <xf numFmtId="0" fontId="48" fillId="0" borderId="1" xfId="0" applyFont="1" applyBorder="1" applyAlignment="1">
      <alignment horizontal="left" vertical="top" wrapText="1"/>
    </xf>
    <xf numFmtId="10" fontId="25" fillId="0" borderId="6" xfId="2" applyNumberFormat="1" applyFont="1" applyFill="1" applyBorder="1" applyAlignment="1">
      <alignment horizontal="center" vertical="top" wrapText="1"/>
    </xf>
    <xf numFmtId="43" fontId="6" fillId="0" borderId="6" xfId="1" applyNumberFormat="1" applyFont="1" applyFill="1" applyBorder="1" applyAlignment="1">
      <alignment horizontal="center" vertical="top" wrapText="1"/>
    </xf>
    <xf numFmtId="10" fontId="6" fillId="0" borderId="6" xfId="2" applyNumberFormat="1" applyFont="1" applyFill="1" applyBorder="1" applyAlignment="1">
      <alignment horizontal="center" vertical="top" wrapText="1"/>
    </xf>
    <xf numFmtId="10" fontId="25" fillId="0" borderId="6" xfId="3" applyNumberFormat="1" applyFont="1" applyFill="1" applyBorder="1" applyAlignment="1">
      <alignment horizontal="center" vertical="top" wrapText="1"/>
    </xf>
    <xf numFmtId="9" fontId="10" fillId="0" borderId="1" xfId="0" applyNumberFormat="1" applyFont="1" applyFill="1" applyBorder="1" applyAlignment="1">
      <alignment horizontal="center" vertical="top" wrapText="1"/>
    </xf>
    <xf numFmtId="9" fontId="27" fillId="0" borderId="1" xfId="0" applyNumberFormat="1" applyFont="1" applyFill="1" applyBorder="1" applyAlignment="1">
      <alignment horizontal="center" vertical="top" wrapText="1"/>
    </xf>
    <xf numFmtId="0" fontId="39" fillId="0" borderId="1" xfId="0" quotePrefix="1" applyFont="1" applyBorder="1" applyAlignment="1">
      <alignment horizontal="left" vertical="top"/>
    </xf>
    <xf numFmtId="0" fontId="39" fillId="0" borderId="1" xfId="0" quotePrefix="1" applyFont="1" applyBorder="1" applyAlignment="1">
      <alignment horizontal="right" vertical="top"/>
    </xf>
    <xf numFmtId="0" fontId="27" fillId="0" borderId="6" xfId="0" quotePrefix="1" applyFont="1" applyFill="1" applyBorder="1" applyAlignment="1">
      <alignment horizontal="left" vertical="top" wrapText="1"/>
    </xf>
    <xf numFmtId="0" fontId="27" fillId="0" borderId="11" xfId="0" quotePrefix="1" applyFont="1" applyFill="1" applyBorder="1" applyAlignment="1">
      <alignment horizontal="left" vertical="top" wrapText="1"/>
    </xf>
    <xf numFmtId="0" fontId="25" fillId="0" borderId="6"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6"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8" fillId="0" borderId="6" xfId="0" applyFont="1" applyFill="1" applyBorder="1" applyAlignment="1">
      <alignment horizontal="center" vertical="center" wrapText="1"/>
    </xf>
    <xf numFmtId="0" fontId="28" fillId="0" borderId="10" xfId="0" applyFont="1" applyFill="1" applyBorder="1" applyAlignment="1">
      <alignment horizontal="center" vertical="center" wrapText="1"/>
    </xf>
    <xf numFmtId="3" fontId="6" fillId="0" borderId="6"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0" fontId="25" fillId="0" borderId="10" xfId="0" applyFont="1" applyFill="1" applyBorder="1" applyAlignment="1">
      <alignment horizontal="center" vertical="top" wrapText="1"/>
    </xf>
    <xf numFmtId="0" fontId="5" fillId="0" borderId="0" xfId="0" applyFont="1" applyFill="1" applyBorder="1" applyAlignment="1">
      <alignment horizontal="center" vertical="top"/>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64" fontId="6" fillId="0" borderId="6" xfId="1" applyNumberFormat="1" applyFont="1" applyFill="1" applyBorder="1" applyAlignment="1">
      <alignment horizontal="center" vertical="top" wrapText="1"/>
    </xf>
    <xf numFmtId="164" fontId="6" fillId="0" borderId="10" xfId="1" applyNumberFormat="1" applyFont="1" applyFill="1" applyBorder="1" applyAlignment="1">
      <alignment horizontal="center" vertical="top" wrapText="1"/>
    </xf>
    <xf numFmtId="0" fontId="34" fillId="0" borderId="6"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6" xfId="0" applyFont="1" applyFill="1" applyBorder="1" applyAlignment="1">
      <alignment horizontal="center" vertical="center" wrapText="1"/>
    </xf>
    <xf numFmtId="0" fontId="34" fillId="0" borderId="10" xfId="0" applyFont="1" applyFill="1" applyBorder="1" applyAlignment="1">
      <alignment horizontal="center" vertical="center" wrapText="1"/>
    </xf>
    <xf numFmtId="10" fontId="25" fillId="0" borderId="6" xfId="0" applyNumberFormat="1" applyFont="1" applyFill="1" applyBorder="1" applyAlignment="1">
      <alignment horizontal="center" vertical="center" wrapText="1"/>
    </xf>
    <xf numFmtId="10" fontId="25" fillId="0" borderId="1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6" fillId="3" borderId="6" xfId="0" applyFont="1" applyFill="1" applyBorder="1" applyAlignment="1">
      <alignment horizontal="center" vertical="top" wrapText="1"/>
    </xf>
    <xf numFmtId="0" fontId="6" fillId="3" borderId="11" xfId="0" applyFont="1" applyFill="1" applyBorder="1" applyAlignment="1">
      <alignment horizontal="center" vertical="top" wrapText="1"/>
    </xf>
    <xf numFmtId="0" fontId="25" fillId="0" borderId="6" xfId="0" applyFont="1" applyFill="1" applyBorder="1" applyAlignment="1">
      <alignment horizontal="left" vertical="top" wrapText="1"/>
    </xf>
    <xf numFmtId="0" fontId="25" fillId="0" borderId="10" xfId="0" applyFont="1" applyFill="1" applyBorder="1" applyAlignment="1">
      <alignment horizontal="left" vertical="top" wrapText="1"/>
    </xf>
    <xf numFmtId="0" fontId="6" fillId="3" borderId="10" xfId="0" applyFont="1" applyFill="1" applyBorder="1" applyAlignment="1">
      <alignment horizontal="center" vertical="top" wrapText="1"/>
    </xf>
    <xf numFmtId="0" fontId="37" fillId="0" borderId="6" xfId="0" applyFont="1" applyBorder="1" applyAlignment="1">
      <alignment vertical="top" wrapText="1"/>
    </xf>
    <xf numFmtId="0" fontId="37" fillId="0" borderId="11" xfId="0" applyFont="1" applyBorder="1" applyAlignment="1">
      <alignment vertical="top" wrapText="1"/>
    </xf>
    <xf numFmtId="0" fontId="25" fillId="0" borderId="11" xfId="0" applyFont="1" applyFill="1" applyBorder="1" applyAlignment="1">
      <alignment horizontal="left" vertical="top" wrapText="1"/>
    </xf>
    <xf numFmtId="0" fontId="30" fillId="0" borderId="6" xfId="0" applyFont="1" applyBorder="1" applyAlignment="1">
      <alignment horizontal="left" vertical="top" wrapText="1"/>
    </xf>
    <xf numFmtId="0" fontId="30" fillId="0" borderId="11" xfId="0" applyFont="1" applyBorder="1" applyAlignment="1">
      <alignment horizontal="left" vertical="top" wrapText="1"/>
    </xf>
    <xf numFmtId="0" fontId="30" fillId="0" borderId="10" xfId="0" applyFont="1" applyBorder="1" applyAlignment="1">
      <alignment horizontal="left" vertical="top" wrapText="1"/>
    </xf>
    <xf numFmtId="0" fontId="10" fillId="3" borderId="6"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28" fillId="0" borderId="6"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7" fillId="0" borderId="6" xfId="0" applyFont="1" applyFill="1" applyBorder="1" applyAlignment="1">
      <alignment horizontal="center" vertical="top" wrapText="1"/>
    </xf>
    <xf numFmtId="0" fontId="27" fillId="0" borderId="10" xfId="0" applyFont="1" applyFill="1" applyBorder="1" applyAlignment="1">
      <alignment horizontal="center" vertical="top" wrapText="1"/>
    </xf>
    <xf numFmtId="0" fontId="6" fillId="3" borderId="6" xfId="0" applyFont="1" applyFill="1" applyBorder="1" applyAlignment="1">
      <alignment horizontal="left" vertical="top" wrapText="1"/>
    </xf>
    <xf numFmtId="0" fontId="6" fillId="3" borderId="11" xfId="0" applyFont="1" applyFill="1" applyBorder="1" applyAlignment="1">
      <alignment horizontal="left" vertical="top" wrapText="1"/>
    </xf>
    <xf numFmtId="0" fontId="13" fillId="3" borderId="6"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3" fillId="3" borderId="10" xfId="0" applyFont="1" applyFill="1" applyBorder="1" applyAlignment="1">
      <alignment horizontal="center" vertical="top" wrapText="1"/>
    </xf>
    <xf numFmtId="0" fontId="7" fillId="3" borderId="6" xfId="0" applyFont="1" applyFill="1" applyBorder="1" applyAlignment="1">
      <alignment horizontal="left" vertical="top" wrapText="1"/>
    </xf>
    <xf numFmtId="0" fontId="7" fillId="3" borderId="1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6" fillId="3" borderId="10" xfId="0" applyFont="1" applyFill="1" applyBorder="1" applyAlignment="1">
      <alignment horizontal="left" vertical="top" wrapText="1"/>
    </xf>
    <xf numFmtId="0" fontId="6" fillId="3" borderId="2" xfId="0" applyFont="1" applyFill="1" applyBorder="1" applyAlignment="1">
      <alignment horizontal="center" vertical="top" wrapText="1"/>
    </xf>
    <xf numFmtId="0" fontId="6" fillId="3" borderId="7" xfId="0" applyFont="1" applyFill="1" applyBorder="1" applyAlignment="1">
      <alignment horizontal="center" vertical="top" wrapText="1"/>
    </xf>
    <xf numFmtId="0" fontId="16" fillId="3" borderId="1" xfId="0" applyFont="1" applyFill="1" applyBorder="1" applyAlignment="1">
      <alignment horizontal="center" vertical="top" wrapText="1"/>
    </xf>
    <xf numFmtId="1" fontId="25" fillId="0" borderId="6" xfId="0" applyNumberFormat="1" applyFont="1" applyFill="1" applyBorder="1" applyAlignment="1">
      <alignment horizontal="center" vertical="top" wrapText="1"/>
    </xf>
    <xf numFmtId="1" fontId="25" fillId="0" borderId="10" xfId="0" applyNumberFormat="1" applyFont="1" applyFill="1" applyBorder="1" applyAlignment="1">
      <alignment horizontal="center" vertical="top" wrapText="1"/>
    </xf>
    <xf numFmtId="0" fontId="25" fillId="0" borderId="1"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7" xfId="0" applyFont="1" applyFill="1" applyBorder="1" applyAlignment="1">
      <alignment horizontal="center" vertical="top" wrapText="1"/>
    </xf>
    <xf numFmtId="0" fontId="16" fillId="3" borderId="6"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6" xfId="0" applyFont="1" applyFill="1" applyBorder="1" applyAlignment="1">
      <alignment horizontal="center" vertical="top" wrapText="1"/>
    </xf>
    <xf numFmtId="0" fontId="16" fillId="3" borderId="11" xfId="0" applyFont="1" applyFill="1" applyBorder="1" applyAlignment="1">
      <alignment horizontal="center" vertical="top" wrapText="1"/>
    </xf>
    <xf numFmtId="0" fontId="28" fillId="0" borderId="6" xfId="0" applyFont="1" applyFill="1" applyBorder="1" applyAlignment="1">
      <alignment horizontal="left" vertical="top" wrapText="1"/>
    </xf>
    <xf numFmtId="0" fontId="28" fillId="0" borderId="11" xfId="0" applyFont="1" applyFill="1" applyBorder="1" applyAlignment="1">
      <alignment horizontal="left" vertical="top" wrapText="1"/>
    </xf>
    <xf numFmtId="0" fontId="28" fillId="0" borderId="10" xfId="0" applyFont="1" applyFill="1" applyBorder="1" applyAlignment="1">
      <alignment horizontal="left" vertical="top" wrapText="1"/>
    </xf>
    <xf numFmtId="0" fontId="27" fillId="0" borderId="6" xfId="0" applyFont="1" applyFill="1" applyBorder="1" applyAlignment="1">
      <alignment horizontal="left" vertical="top" wrapText="1"/>
    </xf>
    <xf numFmtId="0" fontId="27" fillId="0" borderId="10" xfId="0" applyFont="1" applyFill="1" applyBorder="1" applyAlignment="1">
      <alignment horizontal="left" vertical="top" wrapText="1"/>
    </xf>
    <xf numFmtId="0" fontId="8" fillId="3" borderId="10" xfId="0" applyFont="1" applyFill="1" applyBorder="1" applyAlignment="1">
      <alignment vertical="top" wrapText="1"/>
    </xf>
    <xf numFmtId="0" fontId="28" fillId="0" borderId="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5" xfId="0" applyFont="1" applyFill="1" applyBorder="1" applyAlignment="1">
      <alignment horizontal="center" vertical="center"/>
    </xf>
    <xf numFmtId="0" fontId="27" fillId="0" borderId="10" xfId="0" quotePrefix="1"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3" xfId="1" applyNumberFormat="1" applyFont="1" applyFill="1" applyBorder="1" applyAlignment="1">
      <alignment horizontal="center" vertical="center" wrapText="1"/>
    </xf>
    <xf numFmtId="164" fontId="6" fillId="0" borderId="9" xfId="1" applyNumberFormat="1" applyFont="1" applyFill="1" applyBorder="1" applyAlignment="1">
      <alignment horizontal="center" vertical="center" wrapText="1"/>
    </xf>
    <xf numFmtId="0" fontId="6" fillId="0" borderId="6"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quotePrefix="1"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0"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10" xfId="0" applyFont="1" applyFill="1" applyBorder="1" applyAlignment="1">
      <alignment horizontal="center" vertical="top" wrapText="1"/>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7" fillId="0" borderId="11" xfId="0" applyFont="1" applyFill="1" applyBorder="1" applyAlignment="1">
      <alignment horizontal="center" vertical="top"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9" fillId="0" borderId="10" xfId="0" applyFont="1" applyFill="1" applyBorder="1" applyAlignment="1">
      <alignment horizontal="center" vertical="top" wrapText="1"/>
    </xf>
    <xf numFmtId="0" fontId="16" fillId="0" borderId="2"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0" xfId="0" applyFont="1" applyFill="1" applyBorder="1" applyAlignment="1">
      <alignment horizontal="left" vertical="center" wrapText="1"/>
    </xf>
    <xf numFmtId="10" fontId="6" fillId="0" borderId="6"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7" xfId="0" applyFont="1" applyFill="1" applyBorder="1" applyAlignment="1">
      <alignment horizontal="center" vertical="top" wrapText="1"/>
    </xf>
    <xf numFmtId="0" fontId="10" fillId="0" borderId="6"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6" fillId="5" borderId="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4" xfId="0" applyFont="1" applyFill="1" applyBorder="1" applyAlignment="1">
      <alignment horizontal="center"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39" fillId="0" borderId="1" xfId="0" applyFont="1" applyFill="1" applyBorder="1" applyAlignment="1">
      <alignment horizontal="left" vertical="top" wrapText="1"/>
    </xf>
    <xf numFmtId="9" fontId="39" fillId="0" borderId="1" xfId="5" applyNumberFormat="1" applyFont="1" applyFill="1" applyBorder="1" applyAlignment="1">
      <alignment horizontal="center" vertical="top" wrapText="1"/>
    </xf>
    <xf numFmtId="9" fontId="39" fillId="0" borderId="1" xfId="5" applyNumberFormat="1" applyFont="1" applyBorder="1" applyAlignment="1">
      <alignment horizontal="center" vertical="top" wrapText="1"/>
    </xf>
    <xf numFmtId="10" fontId="39" fillId="0" borderId="1" xfId="5" applyNumberFormat="1" applyFont="1" applyBorder="1" applyAlignment="1">
      <alignment horizontal="center" vertical="center" wrapText="1"/>
    </xf>
    <xf numFmtId="9" fontId="40" fillId="0" borderId="1" xfId="5" applyNumberFormat="1" applyFont="1" applyBorder="1" applyAlignment="1">
      <alignment horizontal="center" vertical="top" wrapText="1"/>
    </xf>
    <xf numFmtId="0" fontId="40" fillId="0" borderId="1" xfId="0" applyFont="1" applyBorder="1" applyAlignment="1">
      <alignment horizontal="left" vertical="top" wrapText="1"/>
    </xf>
    <xf numFmtId="0" fontId="39" fillId="0" borderId="1" xfId="0" applyFont="1" applyBorder="1" applyAlignment="1">
      <alignment horizontal="left" vertical="top" wrapText="1"/>
    </xf>
    <xf numFmtId="0" fontId="19" fillId="0" borderId="0" xfId="0" applyFont="1" applyAlignment="1">
      <alignment horizontal="center" vertical="center" wrapText="1"/>
    </xf>
    <xf numFmtId="0" fontId="39" fillId="0" borderId="1" xfId="0" applyFont="1" applyBorder="1" applyAlignment="1">
      <alignment horizontal="center" vertical="center" wrapText="1"/>
    </xf>
    <xf numFmtId="9" fontId="39" fillId="0" borderId="1" xfId="5" applyNumberFormat="1" applyFont="1" applyBorder="1" applyAlignment="1">
      <alignment horizontal="center" vertical="center" wrapText="1"/>
    </xf>
    <xf numFmtId="0" fontId="46" fillId="0" borderId="1" xfId="0" quotePrefix="1" applyFont="1" applyBorder="1" applyAlignment="1">
      <alignment horizontal="center" vertical="center" wrapText="1"/>
    </xf>
    <xf numFmtId="167" fontId="39" fillId="0" borderId="1" xfId="6" applyNumberFormat="1"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center" vertical="center" wrapText="1"/>
    </xf>
    <xf numFmtId="0" fontId="47" fillId="0" borderId="6" xfId="0" applyFont="1" applyBorder="1" applyAlignment="1">
      <alignment horizontal="left" vertical="top" wrapText="1"/>
    </xf>
    <xf numFmtId="0" fontId="47" fillId="0" borderId="11" xfId="0" applyFont="1" applyBorder="1" applyAlignment="1">
      <alignment horizontal="left" vertical="top" wrapText="1"/>
    </xf>
    <xf numFmtId="0" fontId="47" fillId="0" borderId="10" xfId="0" applyFont="1" applyBorder="1" applyAlignment="1">
      <alignment horizontal="left" vertical="top" wrapText="1"/>
    </xf>
    <xf numFmtId="0" fontId="5" fillId="0" borderId="0" xfId="0" applyFont="1" applyAlignment="1">
      <alignment horizontal="center" vertical="center" wrapText="1"/>
    </xf>
    <xf numFmtId="0" fontId="39" fillId="0" borderId="6" xfId="0" applyFont="1" applyBorder="1" applyAlignment="1">
      <alignment horizontal="left" vertical="top" wrapText="1"/>
    </xf>
    <xf numFmtId="0" fontId="39" fillId="0" borderId="11" xfId="0" applyFont="1" applyBorder="1" applyAlignment="1">
      <alignment horizontal="left" vertical="top" wrapText="1"/>
    </xf>
    <xf numFmtId="0" fontId="39" fillId="0" borderId="10" xfId="0" applyFont="1" applyBorder="1" applyAlignment="1">
      <alignment horizontal="left" vertical="top" wrapText="1"/>
    </xf>
    <xf numFmtId="0" fontId="19" fillId="0" borderId="0" xfId="0" applyFont="1" applyAlignment="1">
      <alignment horizontal="center" vertical="top"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19" fillId="0" borderId="0" xfId="0" applyFont="1" applyBorder="1" applyAlignment="1">
      <alignment horizontal="left" vertical="top" wrapText="1"/>
    </xf>
    <xf numFmtId="0" fontId="19" fillId="0" borderId="12" xfId="0" applyFont="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3" xfId="0" quotePrefix="1" applyFont="1" applyBorder="1" applyAlignment="1">
      <alignment horizontal="left" vertical="top" wrapText="1"/>
    </xf>
    <xf numFmtId="0" fontId="19" fillId="0" borderId="3" xfId="0" quotePrefix="1" applyFont="1" applyBorder="1" applyAlignment="1">
      <alignment horizontal="left" vertical="top" wrapText="1"/>
    </xf>
    <xf numFmtId="0" fontId="19" fillId="0" borderId="14" xfId="0" applyFont="1" applyBorder="1" applyAlignment="1">
      <alignment horizontal="left" vertical="top" wrapText="1"/>
    </xf>
    <xf numFmtId="0" fontId="19" fillId="0" borderId="9" xfId="0" applyFont="1" applyBorder="1" applyAlignment="1">
      <alignment horizontal="left" vertical="top" wrapText="1"/>
    </xf>
    <xf numFmtId="0" fontId="44" fillId="0" borderId="0" xfId="0" applyFont="1" applyAlignment="1">
      <alignment horizontal="center" vertical="center" wrapText="1"/>
    </xf>
    <xf numFmtId="0" fontId="4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6" xfId="0" applyFont="1" applyBorder="1" applyAlignment="1">
      <alignment horizontal="left" vertical="top" wrapText="1"/>
    </xf>
    <xf numFmtId="0" fontId="42" fillId="0" borderId="10" xfId="0" applyFont="1" applyBorder="1" applyAlignment="1">
      <alignment horizontal="left" vertical="top" wrapText="1"/>
    </xf>
    <xf numFmtId="0" fontId="42" fillId="0" borderId="4" xfId="0" quotePrefix="1" applyFont="1" applyBorder="1" applyAlignment="1">
      <alignment horizontal="center" vertical="center" wrapText="1"/>
    </xf>
    <xf numFmtId="0" fontId="42" fillId="0" borderId="5" xfId="0" quotePrefix="1" applyFont="1" applyBorder="1" applyAlignment="1">
      <alignment horizontal="center" vertical="center" wrapText="1"/>
    </xf>
    <xf numFmtId="0" fontId="42" fillId="0" borderId="11" xfId="0" applyFont="1" applyBorder="1" applyAlignment="1">
      <alignment horizontal="left" vertical="top" wrapText="1"/>
    </xf>
  </cellXfs>
  <cellStyles count="8">
    <cellStyle name="Comma [0]" xfId="6" builtinId="6"/>
    <cellStyle name="Comma [0] 2" xfId="3"/>
    <cellStyle name="Comma 2" xfId="1"/>
    <cellStyle name="Comma 8" xfId="7"/>
    <cellStyle name="Normal" xfId="0" builtinId="0"/>
    <cellStyle name="Normal 2" xfId="4"/>
    <cellStyle name="Percent" xfId="5"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9"/>
  <sheetViews>
    <sheetView tabSelected="1" topLeftCell="P7" zoomScale="80" zoomScaleNormal="80" zoomScaleSheetLayoutView="100" workbookViewId="0">
      <pane ySplit="1755" topLeftCell="A21" activePane="bottomLeft"/>
      <selection activeCell="N7" sqref="N7"/>
      <selection pane="bottomLeft" activeCell="U103" sqref="U103"/>
    </sheetView>
  </sheetViews>
  <sheetFormatPr defaultColWidth="11.42578125" defaultRowHeight="12" x14ac:dyDescent="0.25"/>
  <cols>
    <col min="1" max="1" width="11.28515625" style="14" hidden="1" customWidth="1"/>
    <col min="2" max="2" width="3.28515625" style="14" hidden="1" customWidth="1"/>
    <col min="3" max="3" width="12.7109375" style="14" hidden="1" customWidth="1"/>
    <col min="4" max="4" width="3.42578125" style="14" hidden="1" customWidth="1"/>
    <col min="5" max="5" width="14.42578125" style="14" hidden="1" customWidth="1"/>
    <col min="6" max="6" width="2.7109375" style="14" hidden="1" customWidth="1"/>
    <col min="7" max="7" width="13.140625" style="14" hidden="1" customWidth="1"/>
    <col min="8" max="8" width="9.7109375" style="174" hidden="1" customWidth="1"/>
    <col min="9" max="9" width="3.42578125" style="174" hidden="1" customWidth="1"/>
    <col min="10" max="10" width="14.5703125" style="14" hidden="1" customWidth="1"/>
    <col min="11" max="11" width="2.7109375" style="14" hidden="1" customWidth="1"/>
    <col min="12" max="12" width="16.28515625" style="14" hidden="1" customWidth="1"/>
    <col min="13" max="13" width="3.5703125" style="174" hidden="1" customWidth="1"/>
    <col min="14" max="14" width="14.85546875" style="14" customWidth="1"/>
    <col min="15" max="15" width="4" style="72" customWidth="1"/>
    <col min="16" max="16" width="18.7109375" style="175" customWidth="1"/>
    <col min="17" max="17" width="14.85546875" style="176" customWidth="1"/>
    <col min="18" max="18" width="8.7109375" style="176" customWidth="1"/>
    <col min="19" max="19" width="10.85546875" style="14" customWidth="1"/>
    <col min="20" max="20" width="0.42578125" style="14" hidden="1" customWidth="1"/>
    <col min="21" max="21" width="8.42578125" style="177" customWidth="1"/>
    <col min="22" max="22" width="14.85546875" style="14" customWidth="1"/>
    <col min="23" max="23" width="8.42578125" style="14" customWidth="1"/>
    <col min="24" max="24" width="14.85546875" style="14" customWidth="1"/>
    <col min="25" max="25" width="8.42578125" style="14" customWidth="1"/>
    <col min="26" max="26" width="14.85546875" style="14" customWidth="1"/>
    <col min="27" max="27" width="8.42578125" style="14" customWidth="1"/>
    <col min="28" max="28" width="14.85546875" style="14" customWidth="1"/>
    <col min="29" max="29" width="8.42578125" style="14" customWidth="1"/>
    <col min="30" max="30" width="14.85546875" style="14" customWidth="1"/>
    <col min="31" max="31" width="8.42578125" style="14" customWidth="1"/>
    <col min="32" max="32" width="16.85546875" style="14" customWidth="1"/>
    <col min="33" max="33" width="13.42578125" style="72" customWidth="1"/>
    <col min="34" max="34" width="12.85546875" style="134" customWidth="1"/>
    <col min="35" max="35" width="29" style="14" customWidth="1"/>
    <col min="36" max="36" width="11.42578125" style="14"/>
    <col min="37" max="37" width="14.85546875" style="14" bestFit="1" customWidth="1"/>
    <col min="38" max="257" width="11.42578125" style="14"/>
    <col min="258" max="270" width="0" style="14" hidden="1" customWidth="1"/>
    <col min="271" max="271" width="14.85546875" style="14" customWidth="1"/>
    <col min="272" max="272" width="4" style="14" customWidth="1"/>
    <col min="273" max="273" width="18.7109375" style="14" customWidth="1"/>
    <col min="274" max="275" width="14.85546875" style="14" customWidth="1"/>
    <col min="276" max="276" width="0" style="14" hidden="1" customWidth="1"/>
    <col min="277" max="277" width="8.42578125" style="14" customWidth="1"/>
    <col min="278" max="278" width="22.7109375" style="14" customWidth="1"/>
    <col min="279" max="279" width="8.42578125" style="14" customWidth="1"/>
    <col min="280" max="280" width="22.7109375" style="14" customWidth="1"/>
    <col min="281" max="281" width="8.42578125" style="14" customWidth="1"/>
    <col min="282" max="282" width="22.7109375" style="14" customWidth="1"/>
    <col min="283" max="283" width="8.42578125" style="14" customWidth="1"/>
    <col min="284" max="284" width="22.7109375" style="14" customWidth="1"/>
    <col min="285" max="285" width="8.42578125" style="14" customWidth="1"/>
    <col min="286" max="286" width="22.7109375" style="14" customWidth="1"/>
    <col min="287" max="287" width="8.42578125" style="14" customWidth="1"/>
    <col min="288" max="288" width="22.7109375" style="14" customWidth="1"/>
    <col min="289" max="289" width="14.85546875" style="14" customWidth="1"/>
    <col min="290" max="290" width="12.85546875" style="14" customWidth="1"/>
    <col min="291" max="291" width="29" style="14" customWidth="1"/>
    <col min="292" max="513" width="11.42578125" style="14"/>
    <col min="514" max="526" width="0" style="14" hidden="1" customWidth="1"/>
    <col min="527" max="527" width="14.85546875" style="14" customWidth="1"/>
    <col min="528" max="528" width="4" style="14" customWidth="1"/>
    <col min="529" max="529" width="18.7109375" style="14" customWidth="1"/>
    <col min="530" max="531" width="14.85546875" style="14" customWidth="1"/>
    <col min="532" max="532" width="0" style="14" hidden="1" customWidth="1"/>
    <col min="533" max="533" width="8.42578125" style="14" customWidth="1"/>
    <col min="534" max="534" width="22.7109375" style="14" customWidth="1"/>
    <col min="535" max="535" width="8.42578125" style="14" customWidth="1"/>
    <col min="536" max="536" width="22.7109375" style="14" customWidth="1"/>
    <col min="537" max="537" width="8.42578125" style="14" customWidth="1"/>
    <col min="538" max="538" width="22.7109375" style="14" customWidth="1"/>
    <col min="539" max="539" width="8.42578125" style="14" customWidth="1"/>
    <col min="540" max="540" width="22.7109375" style="14" customWidth="1"/>
    <col min="541" max="541" width="8.42578125" style="14" customWidth="1"/>
    <col min="542" max="542" width="22.7109375" style="14" customWidth="1"/>
    <col min="543" max="543" width="8.42578125" style="14" customWidth="1"/>
    <col min="544" max="544" width="22.7109375" style="14" customWidth="1"/>
    <col min="545" max="545" width="14.85546875" style="14" customWidth="1"/>
    <col min="546" max="546" width="12.85546875" style="14" customWidth="1"/>
    <col min="547" max="547" width="29" style="14" customWidth="1"/>
    <col min="548" max="769" width="11.42578125" style="14"/>
    <col min="770" max="782" width="0" style="14" hidden="1" customWidth="1"/>
    <col min="783" max="783" width="14.85546875" style="14" customWidth="1"/>
    <col min="784" max="784" width="4" style="14" customWidth="1"/>
    <col min="785" max="785" width="18.7109375" style="14" customWidth="1"/>
    <col min="786" max="787" width="14.85546875" style="14" customWidth="1"/>
    <col min="788" max="788" width="0" style="14" hidden="1" customWidth="1"/>
    <col min="789" max="789" width="8.42578125" style="14" customWidth="1"/>
    <col min="790" max="790" width="22.7109375" style="14" customWidth="1"/>
    <col min="791" max="791" width="8.42578125" style="14" customWidth="1"/>
    <col min="792" max="792" width="22.7109375" style="14" customWidth="1"/>
    <col min="793" max="793" width="8.42578125" style="14" customWidth="1"/>
    <col min="794" max="794" width="22.7109375" style="14" customWidth="1"/>
    <col min="795" max="795" width="8.42578125" style="14" customWidth="1"/>
    <col min="796" max="796" width="22.7109375" style="14" customWidth="1"/>
    <col min="797" max="797" width="8.42578125" style="14" customWidth="1"/>
    <col min="798" max="798" width="22.7109375" style="14" customWidth="1"/>
    <col min="799" max="799" width="8.42578125" style="14" customWidth="1"/>
    <col min="800" max="800" width="22.7109375" style="14" customWidth="1"/>
    <col min="801" max="801" width="14.85546875" style="14" customWidth="1"/>
    <col min="802" max="802" width="12.85546875" style="14" customWidth="1"/>
    <col min="803" max="803" width="29" style="14" customWidth="1"/>
    <col min="804" max="1025" width="11.42578125" style="14"/>
    <col min="1026" max="1038" width="0" style="14" hidden="1" customWidth="1"/>
    <col min="1039" max="1039" width="14.85546875" style="14" customWidth="1"/>
    <col min="1040" max="1040" width="4" style="14" customWidth="1"/>
    <col min="1041" max="1041" width="18.7109375" style="14" customWidth="1"/>
    <col min="1042" max="1043" width="14.85546875" style="14" customWidth="1"/>
    <col min="1044" max="1044" width="0" style="14" hidden="1" customWidth="1"/>
    <col min="1045" max="1045" width="8.42578125" style="14" customWidth="1"/>
    <col min="1046" max="1046" width="22.7109375" style="14" customWidth="1"/>
    <col min="1047" max="1047" width="8.42578125" style="14" customWidth="1"/>
    <col min="1048" max="1048" width="22.7109375" style="14" customWidth="1"/>
    <col min="1049" max="1049" width="8.42578125" style="14" customWidth="1"/>
    <col min="1050" max="1050" width="22.7109375" style="14" customWidth="1"/>
    <col min="1051" max="1051" width="8.42578125" style="14" customWidth="1"/>
    <col min="1052" max="1052" width="22.7109375" style="14" customWidth="1"/>
    <col min="1053" max="1053" width="8.42578125" style="14" customWidth="1"/>
    <col min="1054" max="1054" width="22.7109375" style="14" customWidth="1"/>
    <col min="1055" max="1055" width="8.42578125" style="14" customWidth="1"/>
    <col min="1056" max="1056" width="22.7109375" style="14" customWidth="1"/>
    <col min="1057" max="1057" width="14.85546875" style="14" customWidth="1"/>
    <col min="1058" max="1058" width="12.85546875" style="14" customWidth="1"/>
    <col min="1059" max="1059" width="29" style="14" customWidth="1"/>
    <col min="1060" max="1281" width="11.42578125" style="14"/>
    <col min="1282" max="1294" width="0" style="14" hidden="1" customWidth="1"/>
    <col min="1295" max="1295" width="14.85546875" style="14" customWidth="1"/>
    <col min="1296" max="1296" width="4" style="14" customWidth="1"/>
    <col min="1297" max="1297" width="18.7109375" style="14" customWidth="1"/>
    <col min="1298" max="1299" width="14.85546875" style="14" customWidth="1"/>
    <col min="1300" max="1300" width="0" style="14" hidden="1" customWidth="1"/>
    <col min="1301" max="1301" width="8.42578125" style="14" customWidth="1"/>
    <col min="1302" max="1302" width="22.7109375" style="14" customWidth="1"/>
    <col min="1303" max="1303" width="8.42578125" style="14" customWidth="1"/>
    <col min="1304" max="1304" width="22.7109375" style="14" customWidth="1"/>
    <col min="1305" max="1305" width="8.42578125" style="14" customWidth="1"/>
    <col min="1306" max="1306" width="22.7109375" style="14" customWidth="1"/>
    <col min="1307" max="1307" width="8.42578125" style="14" customWidth="1"/>
    <col min="1308" max="1308" width="22.7109375" style="14" customWidth="1"/>
    <col min="1309" max="1309" width="8.42578125" style="14" customWidth="1"/>
    <col min="1310" max="1310" width="22.7109375" style="14" customWidth="1"/>
    <col min="1311" max="1311" width="8.42578125" style="14" customWidth="1"/>
    <col min="1312" max="1312" width="22.7109375" style="14" customWidth="1"/>
    <col min="1313" max="1313" width="14.85546875" style="14" customWidth="1"/>
    <col min="1314" max="1314" width="12.85546875" style="14" customWidth="1"/>
    <col min="1315" max="1315" width="29" style="14" customWidth="1"/>
    <col min="1316" max="1537" width="11.42578125" style="14"/>
    <col min="1538" max="1550" width="0" style="14" hidden="1" customWidth="1"/>
    <col min="1551" max="1551" width="14.85546875" style="14" customWidth="1"/>
    <col min="1552" max="1552" width="4" style="14" customWidth="1"/>
    <col min="1553" max="1553" width="18.7109375" style="14" customWidth="1"/>
    <col min="1554" max="1555" width="14.85546875" style="14" customWidth="1"/>
    <col min="1556" max="1556" width="0" style="14" hidden="1" customWidth="1"/>
    <col min="1557" max="1557" width="8.42578125" style="14" customWidth="1"/>
    <col min="1558" max="1558" width="22.7109375" style="14" customWidth="1"/>
    <col min="1559" max="1559" width="8.42578125" style="14" customWidth="1"/>
    <col min="1560" max="1560" width="22.7109375" style="14" customWidth="1"/>
    <col min="1561" max="1561" width="8.42578125" style="14" customWidth="1"/>
    <col min="1562" max="1562" width="22.7109375" style="14" customWidth="1"/>
    <col min="1563" max="1563" width="8.42578125" style="14" customWidth="1"/>
    <col min="1564" max="1564" width="22.7109375" style="14" customWidth="1"/>
    <col min="1565" max="1565" width="8.42578125" style="14" customWidth="1"/>
    <col min="1566" max="1566" width="22.7109375" style="14" customWidth="1"/>
    <col min="1567" max="1567" width="8.42578125" style="14" customWidth="1"/>
    <col min="1568" max="1568" width="22.7109375" style="14" customWidth="1"/>
    <col min="1569" max="1569" width="14.85546875" style="14" customWidth="1"/>
    <col min="1570" max="1570" width="12.85546875" style="14" customWidth="1"/>
    <col min="1571" max="1571" width="29" style="14" customWidth="1"/>
    <col min="1572" max="1793" width="11.42578125" style="14"/>
    <col min="1794" max="1806" width="0" style="14" hidden="1" customWidth="1"/>
    <col min="1807" max="1807" width="14.85546875" style="14" customWidth="1"/>
    <col min="1808" max="1808" width="4" style="14" customWidth="1"/>
    <col min="1809" max="1809" width="18.7109375" style="14" customWidth="1"/>
    <col min="1810" max="1811" width="14.85546875" style="14" customWidth="1"/>
    <col min="1812" max="1812" width="0" style="14" hidden="1" customWidth="1"/>
    <col min="1813" max="1813" width="8.42578125" style="14" customWidth="1"/>
    <col min="1814" max="1814" width="22.7109375" style="14" customWidth="1"/>
    <col min="1815" max="1815" width="8.42578125" style="14" customWidth="1"/>
    <col min="1816" max="1816" width="22.7109375" style="14" customWidth="1"/>
    <col min="1817" max="1817" width="8.42578125" style="14" customWidth="1"/>
    <col min="1818" max="1818" width="22.7109375" style="14" customWidth="1"/>
    <col min="1819" max="1819" width="8.42578125" style="14" customWidth="1"/>
    <col min="1820" max="1820" width="22.7109375" style="14" customWidth="1"/>
    <col min="1821" max="1821" width="8.42578125" style="14" customWidth="1"/>
    <col min="1822" max="1822" width="22.7109375" style="14" customWidth="1"/>
    <col min="1823" max="1823" width="8.42578125" style="14" customWidth="1"/>
    <col min="1824" max="1824" width="22.7109375" style="14" customWidth="1"/>
    <col min="1825" max="1825" width="14.85546875" style="14" customWidth="1"/>
    <col min="1826" max="1826" width="12.85546875" style="14" customWidth="1"/>
    <col min="1827" max="1827" width="29" style="14" customWidth="1"/>
    <col min="1828" max="2049" width="11.42578125" style="14"/>
    <col min="2050" max="2062" width="0" style="14" hidden="1" customWidth="1"/>
    <col min="2063" max="2063" width="14.85546875" style="14" customWidth="1"/>
    <col min="2064" max="2064" width="4" style="14" customWidth="1"/>
    <col min="2065" max="2065" width="18.7109375" style="14" customWidth="1"/>
    <col min="2066" max="2067" width="14.85546875" style="14" customWidth="1"/>
    <col min="2068" max="2068" width="0" style="14" hidden="1" customWidth="1"/>
    <col min="2069" max="2069" width="8.42578125" style="14" customWidth="1"/>
    <col min="2070" max="2070" width="22.7109375" style="14" customWidth="1"/>
    <col min="2071" max="2071" width="8.42578125" style="14" customWidth="1"/>
    <col min="2072" max="2072" width="22.7109375" style="14" customWidth="1"/>
    <col min="2073" max="2073" width="8.42578125" style="14" customWidth="1"/>
    <col min="2074" max="2074" width="22.7109375" style="14" customWidth="1"/>
    <col min="2075" max="2075" width="8.42578125" style="14" customWidth="1"/>
    <col min="2076" max="2076" width="22.7109375" style="14" customWidth="1"/>
    <col min="2077" max="2077" width="8.42578125" style="14" customWidth="1"/>
    <col min="2078" max="2078" width="22.7109375" style="14" customWidth="1"/>
    <col min="2079" max="2079" width="8.42578125" style="14" customWidth="1"/>
    <col min="2080" max="2080" width="22.7109375" style="14" customWidth="1"/>
    <col min="2081" max="2081" width="14.85546875" style="14" customWidth="1"/>
    <col min="2082" max="2082" width="12.85546875" style="14" customWidth="1"/>
    <col min="2083" max="2083" width="29" style="14" customWidth="1"/>
    <col min="2084" max="2305" width="11.42578125" style="14"/>
    <col min="2306" max="2318" width="0" style="14" hidden="1" customWidth="1"/>
    <col min="2319" max="2319" width="14.85546875" style="14" customWidth="1"/>
    <col min="2320" max="2320" width="4" style="14" customWidth="1"/>
    <col min="2321" max="2321" width="18.7109375" style="14" customWidth="1"/>
    <col min="2322" max="2323" width="14.85546875" style="14" customWidth="1"/>
    <col min="2324" max="2324" width="0" style="14" hidden="1" customWidth="1"/>
    <col min="2325" max="2325" width="8.42578125" style="14" customWidth="1"/>
    <col min="2326" max="2326" width="22.7109375" style="14" customWidth="1"/>
    <col min="2327" max="2327" width="8.42578125" style="14" customWidth="1"/>
    <col min="2328" max="2328" width="22.7109375" style="14" customWidth="1"/>
    <col min="2329" max="2329" width="8.42578125" style="14" customWidth="1"/>
    <col min="2330" max="2330" width="22.7109375" style="14" customWidth="1"/>
    <col min="2331" max="2331" width="8.42578125" style="14" customWidth="1"/>
    <col min="2332" max="2332" width="22.7109375" style="14" customWidth="1"/>
    <col min="2333" max="2333" width="8.42578125" style="14" customWidth="1"/>
    <col min="2334" max="2334" width="22.7109375" style="14" customWidth="1"/>
    <col min="2335" max="2335" width="8.42578125" style="14" customWidth="1"/>
    <col min="2336" max="2336" width="22.7109375" style="14" customWidth="1"/>
    <col min="2337" max="2337" width="14.85546875" style="14" customWidth="1"/>
    <col min="2338" max="2338" width="12.85546875" style="14" customWidth="1"/>
    <col min="2339" max="2339" width="29" style="14" customWidth="1"/>
    <col min="2340" max="2561" width="11.42578125" style="14"/>
    <col min="2562" max="2574" width="0" style="14" hidden="1" customWidth="1"/>
    <col min="2575" max="2575" width="14.85546875" style="14" customWidth="1"/>
    <col min="2576" max="2576" width="4" style="14" customWidth="1"/>
    <col min="2577" max="2577" width="18.7109375" style="14" customWidth="1"/>
    <col min="2578" max="2579" width="14.85546875" style="14" customWidth="1"/>
    <col min="2580" max="2580" width="0" style="14" hidden="1" customWidth="1"/>
    <col min="2581" max="2581" width="8.42578125" style="14" customWidth="1"/>
    <col min="2582" max="2582" width="22.7109375" style="14" customWidth="1"/>
    <col min="2583" max="2583" width="8.42578125" style="14" customWidth="1"/>
    <col min="2584" max="2584" width="22.7109375" style="14" customWidth="1"/>
    <col min="2585" max="2585" width="8.42578125" style="14" customWidth="1"/>
    <col min="2586" max="2586" width="22.7109375" style="14" customWidth="1"/>
    <col min="2587" max="2587" width="8.42578125" style="14" customWidth="1"/>
    <col min="2588" max="2588" width="22.7109375" style="14" customWidth="1"/>
    <col min="2589" max="2589" width="8.42578125" style="14" customWidth="1"/>
    <col min="2590" max="2590" width="22.7109375" style="14" customWidth="1"/>
    <col min="2591" max="2591" width="8.42578125" style="14" customWidth="1"/>
    <col min="2592" max="2592" width="22.7109375" style="14" customWidth="1"/>
    <col min="2593" max="2593" width="14.85546875" style="14" customWidth="1"/>
    <col min="2594" max="2594" width="12.85546875" style="14" customWidth="1"/>
    <col min="2595" max="2595" width="29" style="14" customWidth="1"/>
    <col min="2596" max="2817" width="11.42578125" style="14"/>
    <col min="2818" max="2830" width="0" style="14" hidden="1" customWidth="1"/>
    <col min="2831" max="2831" width="14.85546875" style="14" customWidth="1"/>
    <col min="2832" max="2832" width="4" style="14" customWidth="1"/>
    <col min="2833" max="2833" width="18.7109375" style="14" customWidth="1"/>
    <col min="2834" max="2835" width="14.85546875" style="14" customWidth="1"/>
    <col min="2836" max="2836" width="0" style="14" hidden="1" customWidth="1"/>
    <col min="2837" max="2837" width="8.42578125" style="14" customWidth="1"/>
    <col min="2838" max="2838" width="22.7109375" style="14" customWidth="1"/>
    <col min="2839" max="2839" width="8.42578125" style="14" customWidth="1"/>
    <col min="2840" max="2840" width="22.7109375" style="14" customWidth="1"/>
    <col min="2841" max="2841" width="8.42578125" style="14" customWidth="1"/>
    <col min="2842" max="2842" width="22.7109375" style="14" customWidth="1"/>
    <col min="2843" max="2843" width="8.42578125" style="14" customWidth="1"/>
    <col min="2844" max="2844" width="22.7109375" style="14" customWidth="1"/>
    <col min="2845" max="2845" width="8.42578125" style="14" customWidth="1"/>
    <col min="2846" max="2846" width="22.7109375" style="14" customWidth="1"/>
    <col min="2847" max="2847" width="8.42578125" style="14" customWidth="1"/>
    <col min="2848" max="2848" width="22.7109375" style="14" customWidth="1"/>
    <col min="2849" max="2849" width="14.85546875" style="14" customWidth="1"/>
    <col min="2850" max="2850" width="12.85546875" style="14" customWidth="1"/>
    <col min="2851" max="2851" width="29" style="14" customWidth="1"/>
    <col min="2852" max="3073" width="11.42578125" style="14"/>
    <col min="3074" max="3086" width="0" style="14" hidden="1" customWidth="1"/>
    <col min="3087" max="3087" width="14.85546875" style="14" customWidth="1"/>
    <col min="3088" max="3088" width="4" style="14" customWidth="1"/>
    <col min="3089" max="3089" width="18.7109375" style="14" customWidth="1"/>
    <col min="3090" max="3091" width="14.85546875" style="14" customWidth="1"/>
    <col min="3092" max="3092" width="0" style="14" hidden="1" customWidth="1"/>
    <col min="3093" max="3093" width="8.42578125" style="14" customWidth="1"/>
    <col min="3094" max="3094" width="22.7109375" style="14" customWidth="1"/>
    <col min="3095" max="3095" width="8.42578125" style="14" customWidth="1"/>
    <col min="3096" max="3096" width="22.7109375" style="14" customWidth="1"/>
    <col min="3097" max="3097" width="8.42578125" style="14" customWidth="1"/>
    <col min="3098" max="3098" width="22.7109375" style="14" customWidth="1"/>
    <col min="3099" max="3099" width="8.42578125" style="14" customWidth="1"/>
    <col min="3100" max="3100" width="22.7109375" style="14" customWidth="1"/>
    <col min="3101" max="3101" width="8.42578125" style="14" customWidth="1"/>
    <col min="3102" max="3102" width="22.7109375" style="14" customWidth="1"/>
    <col min="3103" max="3103" width="8.42578125" style="14" customWidth="1"/>
    <col min="3104" max="3104" width="22.7109375" style="14" customWidth="1"/>
    <col min="3105" max="3105" width="14.85546875" style="14" customWidth="1"/>
    <col min="3106" max="3106" width="12.85546875" style="14" customWidth="1"/>
    <col min="3107" max="3107" width="29" style="14" customWidth="1"/>
    <col min="3108" max="3329" width="11.42578125" style="14"/>
    <col min="3330" max="3342" width="0" style="14" hidden="1" customWidth="1"/>
    <col min="3343" max="3343" width="14.85546875" style="14" customWidth="1"/>
    <col min="3344" max="3344" width="4" style="14" customWidth="1"/>
    <col min="3345" max="3345" width="18.7109375" style="14" customWidth="1"/>
    <col min="3346" max="3347" width="14.85546875" style="14" customWidth="1"/>
    <col min="3348" max="3348" width="0" style="14" hidden="1" customWidth="1"/>
    <col min="3349" max="3349" width="8.42578125" style="14" customWidth="1"/>
    <col min="3350" max="3350" width="22.7109375" style="14" customWidth="1"/>
    <col min="3351" max="3351" width="8.42578125" style="14" customWidth="1"/>
    <col min="3352" max="3352" width="22.7109375" style="14" customWidth="1"/>
    <col min="3353" max="3353" width="8.42578125" style="14" customWidth="1"/>
    <col min="3354" max="3354" width="22.7109375" style="14" customWidth="1"/>
    <col min="3355" max="3355" width="8.42578125" style="14" customWidth="1"/>
    <col min="3356" max="3356" width="22.7109375" style="14" customWidth="1"/>
    <col min="3357" max="3357" width="8.42578125" style="14" customWidth="1"/>
    <col min="3358" max="3358" width="22.7109375" style="14" customWidth="1"/>
    <col min="3359" max="3359" width="8.42578125" style="14" customWidth="1"/>
    <col min="3360" max="3360" width="22.7109375" style="14" customWidth="1"/>
    <col min="3361" max="3361" width="14.85546875" style="14" customWidth="1"/>
    <col min="3362" max="3362" width="12.85546875" style="14" customWidth="1"/>
    <col min="3363" max="3363" width="29" style="14" customWidth="1"/>
    <col min="3364" max="3585" width="11.42578125" style="14"/>
    <col min="3586" max="3598" width="0" style="14" hidden="1" customWidth="1"/>
    <col min="3599" max="3599" width="14.85546875" style="14" customWidth="1"/>
    <col min="3600" max="3600" width="4" style="14" customWidth="1"/>
    <col min="3601" max="3601" width="18.7109375" style="14" customWidth="1"/>
    <col min="3602" max="3603" width="14.85546875" style="14" customWidth="1"/>
    <col min="3604" max="3604" width="0" style="14" hidden="1" customWidth="1"/>
    <col min="3605" max="3605" width="8.42578125" style="14" customWidth="1"/>
    <col min="3606" max="3606" width="22.7109375" style="14" customWidth="1"/>
    <col min="3607" max="3607" width="8.42578125" style="14" customWidth="1"/>
    <col min="3608" max="3608" width="22.7109375" style="14" customWidth="1"/>
    <col min="3609" max="3609" width="8.42578125" style="14" customWidth="1"/>
    <col min="3610" max="3610" width="22.7109375" style="14" customWidth="1"/>
    <col min="3611" max="3611" width="8.42578125" style="14" customWidth="1"/>
    <col min="3612" max="3612" width="22.7109375" style="14" customWidth="1"/>
    <col min="3613" max="3613" width="8.42578125" style="14" customWidth="1"/>
    <col min="3614" max="3614" width="22.7109375" style="14" customWidth="1"/>
    <col min="3615" max="3615" width="8.42578125" style="14" customWidth="1"/>
    <col min="3616" max="3616" width="22.7109375" style="14" customWidth="1"/>
    <col min="3617" max="3617" width="14.85546875" style="14" customWidth="1"/>
    <col min="3618" max="3618" width="12.85546875" style="14" customWidth="1"/>
    <col min="3619" max="3619" width="29" style="14" customWidth="1"/>
    <col min="3620" max="3841" width="11.42578125" style="14"/>
    <col min="3842" max="3854" width="0" style="14" hidden="1" customWidth="1"/>
    <col min="3855" max="3855" width="14.85546875" style="14" customWidth="1"/>
    <col min="3856" max="3856" width="4" style="14" customWidth="1"/>
    <col min="3857" max="3857" width="18.7109375" style="14" customWidth="1"/>
    <col min="3858" max="3859" width="14.85546875" style="14" customWidth="1"/>
    <col min="3860" max="3860" width="0" style="14" hidden="1" customWidth="1"/>
    <col min="3861" max="3861" width="8.42578125" style="14" customWidth="1"/>
    <col min="3862" max="3862" width="22.7109375" style="14" customWidth="1"/>
    <col min="3863" max="3863" width="8.42578125" style="14" customWidth="1"/>
    <col min="3864" max="3864" width="22.7109375" style="14" customWidth="1"/>
    <col min="3865" max="3865" width="8.42578125" style="14" customWidth="1"/>
    <col min="3866" max="3866" width="22.7109375" style="14" customWidth="1"/>
    <col min="3867" max="3867" width="8.42578125" style="14" customWidth="1"/>
    <col min="3868" max="3868" width="22.7109375" style="14" customWidth="1"/>
    <col min="3869" max="3869" width="8.42578125" style="14" customWidth="1"/>
    <col min="3870" max="3870" width="22.7109375" style="14" customWidth="1"/>
    <col min="3871" max="3871" width="8.42578125" style="14" customWidth="1"/>
    <col min="3872" max="3872" width="22.7109375" style="14" customWidth="1"/>
    <col min="3873" max="3873" width="14.85546875" style="14" customWidth="1"/>
    <col min="3874" max="3874" width="12.85546875" style="14" customWidth="1"/>
    <col min="3875" max="3875" width="29" style="14" customWidth="1"/>
    <col min="3876" max="4097" width="11.42578125" style="14"/>
    <col min="4098" max="4110" width="0" style="14" hidden="1" customWidth="1"/>
    <col min="4111" max="4111" width="14.85546875" style="14" customWidth="1"/>
    <col min="4112" max="4112" width="4" style="14" customWidth="1"/>
    <col min="4113" max="4113" width="18.7109375" style="14" customWidth="1"/>
    <col min="4114" max="4115" width="14.85546875" style="14" customWidth="1"/>
    <col min="4116" max="4116" width="0" style="14" hidden="1" customWidth="1"/>
    <col min="4117" max="4117" width="8.42578125" style="14" customWidth="1"/>
    <col min="4118" max="4118" width="22.7109375" style="14" customWidth="1"/>
    <col min="4119" max="4119" width="8.42578125" style="14" customWidth="1"/>
    <col min="4120" max="4120" width="22.7109375" style="14" customWidth="1"/>
    <col min="4121" max="4121" width="8.42578125" style="14" customWidth="1"/>
    <col min="4122" max="4122" width="22.7109375" style="14" customWidth="1"/>
    <col min="4123" max="4123" width="8.42578125" style="14" customWidth="1"/>
    <col min="4124" max="4124" width="22.7109375" style="14" customWidth="1"/>
    <col min="4125" max="4125" width="8.42578125" style="14" customWidth="1"/>
    <col min="4126" max="4126" width="22.7109375" style="14" customWidth="1"/>
    <col min="4127" max="4127" width="8.42578125" style="14" customWidth="1"/>
    <col min="4128" max="4128" width="22.7109375" style="14" customWidth="1"/>
    <col min="4129" max="4129" width="14.85546875" style="14" customWidth="1"/>
    <col min="4130" max="4130" width="12.85546875" style="14" customWidth="1"/>
    <col min="4131" max="4131" width="29" style="14" customWidth="1"/>
    <col min="4132" max="4353" width="11.42578125" style="14"/>
    <col min="4354" max="4366" width="0" style="14" hidden="1" customWidth="1"/>
    <col min="4367" max="4367" width="14.85546875" style="14" customWidth="1"/>
    <col min="4368" max="4368" width="4" style="14" customWidth="1"/>
    <col min="4369" max="4369" width="18.7109375" style="14" customWidth="1"/>
    <col min="4370" max="4371" width="14.85546875" style="14" customWidth="1"/>
    <col min="4372" max="4372" width="0" style="14" hidden="1" customWidth="1"/>
    <col min="4373" max="4373" width="8.42578125" style="14" customWidth="1"/>
    <col min="4374" max="4374" width="22.7109375" style="14" customWidth="1"/>
    <col min="4375" max="4375" width="8.42578125" style="14" customWidth="1"/>
    <col min="4376" max="4376" width="22.7109375" style="14" customWidth="1"/>
    <col min="4377" max="4377" width="8.42578125" style="14" customWidth="1"/>
    <col min="4378" max="4378" width="22.7109375" style="14" customWidth="1"/>
    <col min="4379" max="4379" width="8.42578125" style="14" customWidth="1"/>
    <col min="4380" max="4380" width="22.7109375" style="14" customWidth="1"/>
    <col min="4381" max="4381" width="8.42578125" style="14" customWidth="1"/>
    <col min="4382" max="4382" width="22.7109375" style="14" customWidth="1"/>
    <col min="4383" max="4383" width="8.42578125" style="14" customWidth="1"/>
    <col min="4384" max="4384" width="22.7109375" style="14" customWidth="1"/>
    <col min="4385" max="4385" width="14.85546875" style="14" customWidth="1"/>
    <col min="4386" max="4386" width="12.85546875" style="14" customWidth="1"/>
    <col min="4387" max="4387" width="29" style="14" customWidth="1"/>
    <col min="4388" max="4609" width="11.42578125" style="14"/>
    <col min="4610" max="4622" width="0" style="14" hidden="1" customWidth="1"/>
    <col min="4623" max="4623" width="14.85546875" style="14" customWidth="1"/>
    <col min="4624" max="4624" width="4" style="14" customWidth="1"/>
    <col min="4625" max="4625" width="18.7109375" style="14" customWidth="1"/>
    <col min="4626" max="4627" width="14.85546875" style="14" customWidth="1"/>
    <col min="4628" max="4628" width="0" style="14" hidden="1" customWidth="1"/>
    <col min="4629" max="4629" width="8.42578125" style="14" customWidth="1"/>
    <col min="4630" max="4630" width="22.7109375" style="14" customWidth="1"/>
    <col min="4631" max="4631" width="8.42578125" style="14" customWidth="1"/>
    <col min="4632" max="4632" width="22.7109375" style="14" customWidth="1"/>
    <col min="4633" max="4633" width="8.42578125" style="14" customWidth="1"/>
    <col min="4634" max="4634" width="22.7109375" style="14" customWidth="1"/>
    <col min="4635" max="4635" width="8.42578125" style="14" customWidth="1"/>
    <col min="4636" max="4636" width="22.7109375" style="14" customWidth="1"/>
    <col min="4637" max="4637" width="8.42578125" style="14" customWidth="1"/>
    <col min="4638" max="4638" width="22.7109375" style="14" customWidth="1"/>
    <col min="4639" max="4639" width="8.42578125" style="14" customWidth="1"/>
    <col min="4640" max="4640" width="22.7109375" style="14" customWidth="1"/>
    <col min="4641" max="4641" width="14.85546875" style="14" customWidth="1"/>
    <col min="4642" max="4642" width="12.85546875" style="14" customWidth="1"/>
    <col min="4643" max="4643" width="29" style="14" customWidth="1"/>
    <col min="4644" max="4865" width="11.42578125" style="14"/>
    <col min="4866" max="4878" width="0" style="14" hidden="1" customWidth="1"/>
    <col min="4879" max="4879" width="14.85546875" style="14" customWidth="1"/>
    <col min="4880" max="4880" width="4" style="14" customWidth="1"/>
    <col min="4881" max="4881" width="18.7109375" style="14" customWidth="1"/>
    <col min="4882" max="4883" width="14.85546875" style="14" customWidth="1"/>
    <col min="4884" max="4884" width="0" style="14" hidden="1" customWidth="1"/>
    <col min="4885" max="4885" width="8.42578125" style="14" customWidth="1"/>
    <col min="4886" max="4886" width="22.7109375" style="14" customWidth="1"/>
    <col min="4887" max="4887" width="8.42578125" style="14" customWidth="1"/>
    <col min="4888" max="4888" width="22.7109375" style="14" customWidth="1"/>
    <col min="4889" max="4889" width="8.42578125" style="14" customWidth="1"/>
    <col min="4890" max="4890" width="22.7109375" style="14" customWidth="1"/>
    <col min="4891" max="4891" width="8.42578125" style="14" customWidth="1"/>
    <col min="4892" max="4892" width="22.7109375" style="14" customWidth="1"/>
    <col min="4893" max="4893" width="8.42578125" style="14" customWidth="1"/>
    <col min="4894" max="4894" width="22.7109375" style="14" customWidth="1"/>
    <col min="4895" max="4895" width="8.42578125" style="14" customWidth="1"/>
    <col min="4896" max="4896" width="22.7109375" style="14" customWidth="1"/>
    <col min="4897" max="4897" width="14.85546875" style="14" customWidth="1"/>
    <col min="4898" max="4898" width="12.85546875" style="14" customWidth="1"/>
    <col min="4899" max="4899" width="29" style="14" customWidth="1"/>
    <col min="4900" max="5121" width="11.42578125" style="14"/>
    <col min="5122" max="5134" width="0" style="14" hidden="1" customWidth="1"/>
    <col min="5135" max="5135" width="14.85546875" style="14" customWidth="1"/>
    <col min="5136" max="5136" width="4" style="14" customWidth="1"/>
    <col min="5137" max="5137" width="18.7109375" style="14" customWidth="1"/>
    <col min="5138" max="5139" width="14.85546875" style="14" customWidth="1"/>
    <col min="5140" max="5140" width="0" style="14" hidden="1" customWidth="1"/>
    <col min="5141" max="5141" width="8.42578125" style="14" customWidth="1"/>
    <col min="5142" max="5142" width="22.7109375" style="14" customWidth="1"/>
    <col min="5143" max="5143" width="8.42578125" style="14" customWidth="1"/>
    <col min="5144" max="5144" width="22.7109375" style="14" customWidth="1"/>
    <col min="5145" max="5145" width="8.42578125" style="14" customWidth="1"/>
    <col min="5146" max="5146" width="22.7109375" style="14" customWidth="1"/>
    <col min="5147" max="5147" width="8.42578125" style="14" customWidth="1"/>
    <col min="5148" max="5148" width="22.7109375" style="14" customWidth="1"/>
    <col min="5149" max="5149" width="8.42578125" style="14" customWidth="1"/>
    <col min="5150" max="5150" width="22.7109375" style="14" customWidth="1"/>
    <col min="5151" max="5151" width="8.42578125" style="14" customWidth="1"/>
    <col min="5152" max="5152" width="22.7109375" style="14" customWidth="1"/>
    <col min="5153" max="5153" width="14.85546875" style="14" customWidth="1"/>
    <col min="5154" max="5154" width="12.85546875" style="14" customWidth="1"/>
    <col min="5155" max="5155" width="29" style="14" customWidth="1"/>
    <col min="5156" max="5377" width="11.42578125" style="14"/>
    <col min="5378" max="5390" width="0" style="14" hidden="1" customWidth="1"/>
    <col min="5391" max="5391" width="14.85546875" style="14" customWidth="1"/>
    <col min="5392" max="5392" width="4" style="14" customWidth="1"/>
    <col min="5393" max="5393" width="18.7109375" style="14" customWidth="1"/>
    <col min="5394" max="5395" width="14.85546875" style="14" customWidth="1"/>
    <col min="5396" max="5396" width="0" style="14" hidden="1" customWidth="1"/>
    <col min="5397" max="5397" width="8.42578125" style="14" customWidth="1"/>
    <col min="5398" max="5398" width="22.7109375" style="14" customWidth="1"/>
    <col min="5399" max="5399" width="8.42578125" style="14" customWidth="1"/>
    <col min="5400" max="5400" width="22.7109375" style="14" customWidth="1"/>
    <col min="5401" max="5401" width="8.42578125" style="14" customWidth="1"/>
    <col min="5402" max="5402" width="22.7109375" style="14" customWidth="1"/>
    <col min="5403" max="5403" width="8.42578125" style="14" customWidth="1"/>
    <col min="5404" max="5404" width="22.7109375" style="14" customWidth="1"/>
    <col min="5405" max="5405" width="8.42578125" style="14" customWidth="1"/>
    <col min="5406" max="5406" width="22.7109375" style="14" customWidth="1"/>
    <col min="5407" max="5407" width="8.42578125" style="14" customWidth="1"/>
    <col min="5408" max="5408" width="22.7109375" style="14" customWidth="1"/>
    <col min="5409" max="5409" width="14.85546875" style="14" customWidth="1"/>
    <col min="5410" max="5410" width="12.85546875" style="14" customWidth="1"/>
    <col min="5411" max="5411" width="29" style="14" customWidth="1"/>
    <col min="5412" max="5633" width="11.42578125" style="14"/>
    <col min="5634" max="5646" width="0" style="14" hidden="1" customWidth="1"/>
    <col min="5647" max="5647" width="14.85546875" style="14" customWidth="1"/>
    <col min="5648" max="5648" width="4" style="14" customWidth="1"/>
    <col min="5649" max="5649" width="18.7109375" style="14" customWidth="1"/>
    <col min="5650" max="5651" width="14.85546875" style="14" customWidth="1"/>
    <col min="5652" max="5652" width="0" style="14" hidden="1" customWidth="1"/>
    <col min="5653" max="5653" width="8.42578125" style="14" customWidth="1"/>
    <col min="5654" max="5654" width="22.7109375" style="14" customWidth="1"/>
    <col min="5655" max="5655" width="8.42578125" style="14" customWidth="1"/>
    <col min="5656" max="5656" width="22.7109375" style="14" customWidth="1"/>
    <col min="5657" max="5657" width="8.42578125" style="14" customWidth="1"/>
    <col min="5658" max="5658" width="22.7109375" style="14" customWidth="1"/>
    <col min="5659" max="5659" width="8.42578125" style="14" customWidth="1"/>
    <col min="5660" max="5660" width="22.7109375" style="14" customWidth="1"/>
    <col min="5661" max="5661" width="8.42578125" style="14" customWidth="1"/>
    <col min="5662" max="5662" width="22.7109375" style="14" customWidth="1"/>
    <col min="5663" max="5663" width="8.42578125" style="14" customWidth="1"/>
    <col min="5664" max="5664" width="22.7109375" style="14" customWidth="1"/>
    <col min="5665" max="5665" width="14.85546875" style="14" customWidth="1"/>
    <col min="5666" max="5666" width="12.85546875" style="14" customWidth="1"/>
    <col min="5667" max="5667" width="29" style="14" customWidth="1"/>
    <col min="5668" max="5889" width="11.42578125" style="14"/>
    <col min="5890" max="5902" width="0" style="14" hidden="1" customWidth="1"/>
    <col min="5903" max="5903" width="14.85546875" style="14" customWidth="1"/>
    <col min="5904" max="5904" width="4" style="14" customWidth="1"/>
    <col min="5905" max="5905" width="18.7109375" style="14" customWidth="1"/>
    <col min="5906" max="5907" width="14.85546875" style="14" customWidth="1"/>
    <col min="5908" max="5908" width="0" style="14" hidden="1" customWidth="1"/>
    <col min="5909" max="5909" width="8.42578125" style="14" customWidth="1"/>
    <col min="5910" max="5910" width="22.7109375" style="14" customWidth="1"/>
    <col min="5911" max="5911" width="8.42578125" style="14" customWidth="1"/>
    <col min="5912" max="5912" width="22.7109375" style="14" customWidth="1"/>
    <col min="5913" max="5913" width="8.42578125" style="14" customWidth="1"/>
    <col min="5914" max="5914" width="22.7109375" style="14" customWidth="1"/>
    <col min="5915" max="5915" width="8.42578125" style="14" customWidth="1"/>
    <col min="5916" max="5916" width="22.7109375" style="14" customWidth="1"/>
    <col min="5917" max="5917" width="8.42578125" style="14" customWidth="1"/>
    <col min="5918" max="5918" width="22.7109375" style="14" customWidth="1"/>
    <col min="5919" max="5919" width="8.42578125" style="14" customWidth="1"/>
    <col min="5920" max="5920" width="22.7109375" style="14" customWidth="1"/>
    <col min="5921" max="5921" width="14.85546875" style="14" customWidth="1"/>
    <col min="5922" max="5922" width="12.85546875" style="14" customWidth="1"/>
    <col min="5923" max="5923" width="29" style="14" customWidth="1"/>
    <col min="5924" max="6145" width="11.42578125" style="14"/>
    <col min="6146" max="6158" width="0" style="14" hidden="1" customWidth="1"/>
    <col min="6159" max="6159" width="14.85546875" style="14" customWidth="1"/>
    <col min="6160" max="6160" width="4" style="14" customWidth="1"/>
    <col min="6161" max="6161" width="18.7109375" style="14" customWidth="1"/>
    <col min="6162" max="6163" width="14.85546875" style="14" customWidth="1"/>
    <col min="6164" max="6164" width="0" style="14" hidden="1" customWidth="1"/>
    <col min="6165" max="6165" width="8.42578125" style="14" customWidth="1"/>
    <col min="6166" max="6166" width="22.7109375" style="14" customWidth="1"/>
    <col min="6167" max="6167" width="8.42578125" style="14" customWidth="1"/>
    <col min="6168" max="6168" width="22.7109375" style="14" customWidth="1"/>
    <col min="6169" max="6169" width="8.42578125" style="14" customWidth="1"/>
    <col min="6170" max="6170" width="22.7109375" style="14" customWidth="1"/>
    <col min="6171" max="6171" width="8.42578125" style="14" customWidth="1"/>
    <col min="6172" max="6172" width="22.7109375" style="14" customWidth="1"/>
    <col min="6173" max="6173" width="8.42578125" style="14" customWidth="1"/>
    <col min="6174" max="6174" width="22.7109375" style="14" customWidth="1"/>
    <col min="6175" max="6175" width="8.42578125" style="14" customWidth="1"/>
    <col min="6176" max="6176" width="22.7109375" style="14" customWidth="1"/>
    <col min="6177" max="6177" width="14.85546875" style="14" customWidth="1"/>
    <col min="6178" max="6178" width="12.85546875" style="14" customWidth="1"/>
    <col min="6179" max="6179" width="29" style="14" customWidth="1"/>
    <col min="6180" max="6401" width="11.42578125" style="14"/>
    <col min="6402" max="6414" width="0" style="14" hidden="1" customWidth="1"/>
    <col min="6415" max="6415" width="14.85546875" style="14" customWidth="1"/>
    <col min="6416" max="6416" width="4" style="14" customWidth="1"/>
    <col min="6417" max="6417" width="18.7109375" style="14" customWidth="1"/>
    <col min="6418" max="6419" width="14.85546875" style="14" customWidth="1"/>
    <col min="6420" max="6420" width="0" style="14" hidden="1" customWidth="1"/>
    <col min="6421" max="6421" width="8.42578125" style="14" customWidth="1"/>
    <col min="6422" max="6422" width="22.7109375" style="14" customWidth="1"/>
    <col min="6423" max="6423" width="8.42578125" style="14" customWidth="1"/>
    <col min="6424" max="6424" width="22.7109375" style="14" customWidth="1"/>
    <col min="6425" max="6425" width="8.42578125" style="14" customWidth="1"/>
    <col min="6426" max="6426" width="22.7109375" style="14" customWidth="1"/>
    <col min="6427" max="6427" width="8.42578125" style="14" customWidth="1"/>
    <col min="6428" max="6428" width="22.7109375" style="14" customWidth="1"/>
    <col min="6429" max="6429" width="8.42578125" style="14" customWidth="1"/>
    <col min="6430" max="6430" width="22.7109375" style="14" customWidth="1"/>
    <col min="6431" max="6431" width="8.42578125" style="14" customWidth="1"/>
    <col min="6432" max="6432" width="22.7109375" style="14" customWidth="1"/>
    <col min="6433" max="6433" width="14.85546875" style="14" customWidth="1"/>
    <col min="6434" max="6434" width="12.85546875" style="14" customWidth="1"/>
    <col min="6435" max="6435" width="29" style="14" customWidth="1"/>
    <col min="6436" max="6657" width="11.42578125" style="14"/>
    <col min="6658" max="6670" width="0" style="14" hidden="1" customWidth="1"/>
    <col min="6671" max="6671" width="14.85546875" style="14" customWidth="1"/>
    <col min="6672" max="6672" width="4" style="14" customWidth="1"/>
    <col min="6673" max="6673" width="18.7109375" style="14" customWidth="1"/>
    <col min="6674" max="6675" width="14.85546875" style="14" customWidth="1"/>
    <col min="6676" max="6676" width="0" style="14" hidden="1" customWidth="1"/>
    <col min="6677" max="6677" width="8.42578125" style="14" customWidth="1"/>
    <col min="6678" max="6678" width="22.7109375" style="14" customWidth="1"/>
    <col min="6679" max="6679" width="8.42578125" style="14" customWidth="1"/>
    <col min="6680" max="6680" width="22.7109375" style="14" customWidth="1"/>
    <col min="6681" max="6681" width="8.42578125" style="14" customWidth="1"/>
    <col min="6682" max="6682" width="22.7109375" style="14" customWidth="1"/>
    <col min="6683" max="6683" width="8.42578125" style="14" customWidth="1"/>
    <col min="6684" max="6684" width="22.7109375" style="14" customWidth="1"/>
    <col min="6685" max="6685" width="8.42578125" style="14" customWidth="1"/>
    <col min="6686" max="6686" width="22.7109375" style="14" customWidth="1"/>
    <col min="6687" max="6687" width="8.42578125" style="14" customWidth="1"/>
    <col min="6688" max="6688" width="22.7109375" style="14" customWidth="1"/>
    <col min="6689" max="6689" width="14.85546875" style="14" customWidth="1"/>
    <col min="6690" max="6690" width="12.85546875" style="14" customWidth="1"/>
    <col min="6691" max="6691" width="29" style="14" customWidth="1"/>
    <col min="6692" max="6913" width="11.42578125" style="14"/>
    <col min="6914" max="6926" width="0" style="14" hidden="1" customWidth="1"/>
    <col min="6927" max="6927" width="14.85546875" style="14" customWidth="1"/>
    <col min="6928" max="6928" width="4" style="14" customWidth="1"/>
    <col min="6929" max="6929" width="18.7109375" style="14" customWidth="1"/>
    <col min="6930" max="6931" width="14.85546875" style="14" customWidth="1"/>
    <col min="6932" max="6932" width="0" style="14" hidden="1" customWidth="1"/>
    <col min="6933" max="6933" width="8.42578125" style="14" customWidth="1"/>
    <col min="6934" max="6934" width="22.7109375" style="14" customWidth="1"/>
    <col min="6935" max="6935" width="8.42578125" style="14" customWidth="1"/>
    <col min="6936" max="6936" width="22.7109375" style="14" customWidth="1"/>
    <col min="6937" max="6937" width="8.42578125" style="14" customWidth="1"/>
    <col min="6938" max="6938" width="22.7109375" style="14" customWidth="1"/>
    <col min="6939" max="6939" width="8.42578125" style="14" customWidth="1"/>
    <col min="6940" max="6940" width="22.7109375" style="14" customWidth="1"/>
    <col min="6941" max="6941" width="8.42578125" style="14" customWidth="1"/>
    <col min="6942" max="6942" width="22.7109375" style="14" customWidth="1"/>
    <col min="6943" max="6943" width="8.42578125" style="14" customWidth="1"/>
    <col min="6944" max="6944" width="22.7109375" style="14" customWidth="1"/>
    <col min="6945" max="6945" width="14.85546875" style="14" customWidth="1"/>
    <col min="6946" max="6946" width="12.85546875" style="14" customWidth="1"/>
    <col min="6947" max="6947" width="29" style="14" customWidth="1"/>
    <col min="6948" max="7169" width="11.42578125" style="14"/>
    <col min="7170" max="7182" width="0" style="14" hidden="1" customWidth="1"/>
    <col min="7183" max="7183" width="14.85546875" style="14" customWidth="1"/>
    <col min="7184" max="7184" width="4" style="14" customWidth="1"/>
    <col min="7185" max="7185" width="18.7109375" style="14" customWidth="1"/>
    <col min="7186" max="7187" width="14.85546875" style="14" customWidth="1"/>
    <col min="7188" max="7188" width="0" style="14" hidden="1" customWidth="1"/>
    <col min="7189" max="7189" width="8.42578125" style="14" customWidth="1"/>
    <col min="7190" max="7190" width="22.7109375" style="14" customWidth="1"/>
    <col min="7191" max="7191" width="8.42578125" style="14" customWidth="1"/>
    <col min="7192" max="7192" width="22.7109375" style="14" customWidth="1"/>
    <col min="7193" max="7193" width="8.42578125" style="14" customWidth="1"/>
    <col min="7194" max="7194" width="22.7109375" style="14" customWidth="1"/>
    <col min="7195" max="7195" width="8.42578125" style="14" customWidth="1"/>
    <col min="7196" max="7196" width="22.7109375" style="14" customWidth="1"/>
    <col min="7197" max="7197" width="8.42578125" style="14" customWidth="1"/>
    <col min="7198" max="7198" width="22.7109375" style="14" customWidth="1"/>
    <col min="7199" max="7199" width="8.42578125" style="14" customWidth="1"/>
    <col min="7200" max="7200" width="22.7109375" style="14" customWidth="1"/>
    <col min="7201" max="7201" width="14.85546875" style="14" customWidth="1"/>
    <col min="7202" max="7202" width="12.85546875" style="14" customWidth="1"/>
    <col min="7203" max="7203" width="29" style="14" customWidth="1"/>
    <col min="7204" max="7425" width="11.42578125" style="14"/>
    <col min="7426" max="7438" width="0" style="14" hidden="1" customWidth="1"/>
    <col min="7439" max="7439" width="14.85546875" style="14" customWidth="1"/>
    <col min="7440" max="7440" width="4" style="14" customWidth="1"/>
    <col min="7441" max="7441" width="18.7109375" style="14" customWidth="1"/>
    <col min="7442" max="7443" width="14.85546875" style="14" customWidth="1"/>
    <col min="7444" max="7444" width="0" style="14" hidden="1" customWidth="1"/>
    <col min="7445" max="7445" width="8.42578125" style="14" customWidth="1"/>
    <col min="7446" max="7446" width="22.7109375" style="14" customWidth="1"/>
    <col min="7447" max="7447" width="8.42578125" style="14" customWidth="1"/>
    <col min="7448" max="7448" width="22.7109375" style="14" customWidth="1"/>
    <col min="7449" max="7449" width="8.42578125" style="14" customWidth="1"/>
    <col min="7450" max="7450" width="22.7109375" style="14" customWidth="1"/>
    <col min="7451" max="7451" width="8.42578125" style="14" customWidth="1"/>
    <col min="7452" max="7452" width="22.7109375" style="14" customWidth="1"/>
    <col min="7453" max="7453" width="8.42578125" style="14" customWidth="1"/>
    <col min="7454" max="7454" width="22.7109375" style="14" customWidth="1"/>
    <col min="7455" max="7455" width="8.42578125" style="14" customWidth="1"/>
    <col min="7456" max="7456" width="22.7109375" style="14" customWidth="1"/>
    <col min="7457" max="7457" width="14.85546875" style="14" customWidth="1"/>
    <col min="7458" max="7458" width="12.85546875" style="14" customWidth="1"/>
    <col min="7459" max="7459" width="29" style="14" customWidth="1"/>
    <col min="7460" max="7681" width="11.42578125" style="14"/>
    <col min="7682" max="7694" width="0" style="14" hidden="1" customWidth="1"/>
    <col min="7695" max="7695" width="14.85546875" style="14" customWidth="1"/>
    <col min="7696" max="7696" width="4" style="14" customWidth="1"/>
    <col min="7697" max="7697" width="18.7109375" style="14" customWidth="1"/>
    <col min="7698" max="7699" width="14.85546875" style="14" customWidth="1"/>
    <col min="7700" max="7700" width="0" style="14" hidden="1" customWidth="1"/>
    <col min="7701" max="7701" width="8.42578125" style="14" customWidth="1"/>
    <col min="7702" max="7702" width="22.7109375" style="14" customWidth="1"/>
    <col min="7703" max="7703" width="8.42578125" style="14" customWidth="1"/>
    <col min="7704" max="7704" width="22.7109375" style="14" customWidth="1"/>
    <col min="7705" max="7705" width="8.42578125" style="14" customWidth="1"/>
    <col min="7706" max="7706" width="22.7109375" style="14" customWidth="1"/>
    <col min="7707" max="7707" width="8.42578125" style="14" customWidth="1"/>
    <col min="7708" max="7708" width="22.7109375" style="14" customWidth="1"/>
    <col min="7709" max="7709" width="8.42578125" style="14" customWidth="1"/>
    <col min="7710" max="7710" width="22.7109375" style="14" customWidth="1"/>
    <col min="7711" max="7711" width="8.42578125" style="14" customWidth="1"/>
    <col min="7712" max="7712" width="22.7109375" style="14" customWidth="1"/>
    <col min="7713" max="7713" width="14.85546875" style="14" customWidth="1"/>
    <col min="7714" max="7714" width="12.85546875" style="14" customWidth="1"/>
    <col min="7715" max="7715" width="29" style="14" customWidth="1"/>
    <col min="7716" max="7937" width="11.42578125" style="14"/>
    <col min="7938" max="7950" width="0" style="14" hidden="1" customWidth="1"/>
    <col min="7951" max="7951" width="14.85546875" style="14" customWidth="1"/>
    <col min="7952" max="7952" width="4" style="14" customWidth="1"/>
    <col min="7953" max="7953" width="18.7109375" style="14" customWidth="1"/>
    <col min="7954" max="7955" width="14.85546875" style="14" customWidth="1"/>
    <col min="7956" max="7956" width="0" style="14" hidden="1" customWidth="1"/>
    <col min="7957" max="7957" width="8.42578125" style="14" customWidth="1"/>
    <col min="7958" max="7958" width="22.7109375" style="14" customWidth="1"/>
    <col min="7959" max="7959" width="8.42578125" style="14" customWidth="1"/>
    <col min="7960" max="7960" width="22.7109375" style="14" customWidth="1"/>
    <col min="7961" max="7961" width="8.42578125" style="14" customWidth="1"/>
    <col min="7962" max="7962" width="22.7109375" style="14" customWidth="1"/>
    <col min="7963" max="7963" width="8.42578125" style="14" customWidth="1"/>
    <col min="7964" max="7964" width="22.7109375" style="14" customWidth="1"/>
    <col min="7965" max="7965" width="8.42578125" style="14" customWidth="1"/>
    <col min="7966" max="7966" width="22.7109375" style="14" customWidth="1"/>
    <col min="7967" max="7967" width="8.42578125" style="14" customWidth="1"/>
    <col min="7968" max="7968" width="22.7109375" style="14" customWidth="1"/>
    <col min="7969" max="7969" width="14.85546875" style="14" customWidth="1"/>
    <col min="7970" max="7970" width="12.85546875" style="14" customWidth="1"/>
    <col min="7971" max="7971" width="29" style="14" customWidth="1"/>
    <col min="7972" max="8193" width="11.42578125" style="14"/>
    <col min="8194" max="8206" width="0" style="14" hidden="1" customWidth="1"/>
    <col min="8207" max="8207" width="14.85546875" style="14" customWidth="1"/>
    <col min="8208" max="8208" width="4" style="14" customWidth="1"/>
    <col min="8209" max="8209" width="18.7109375" style="14" customWidth="1"/>
    <col min="8210" max="8211" width="14.85546875" style="14" customWidth="1"/>
    <col min="8212" max="8212" width="0" style="14" hidden="1" customWidth="1"/>
    <col min="8213" max="8213" width="8.42578125" style="14" customWidth="1"/>
    <col min="8214" max="8214" width="22.7109375" style="14" customWidth="1"/>
    <col min="8215" max="8215" width="8.42578125" style="14" customWidth="1"/>
    <col min="8216" max="8216" width="22.7109375" style="14" customWidth="1"/>
    <col min="8217" max="8217" width="8.42578125" style="14" customWidth="1"/>
    <col min="8218" max="8218" width="22.7109375" style="14" customWidth="1"/>
    <col min="8219" max="8219" width="8.42578125" style="14" customWidth="1"/>
    <col min="8220" max="8220" width="22.7109375" style="14" customWidth="1"/>
    <col min="8221" max="8221" width="8.42578125" style="14" customWidth="1"/>
    <col min="8222" max="8222" width="22.7109375" style="14" customWidth="1"/>
    <col min="8223" max="8223" width="8.42578125" style="14" customWidth="1"/>
    <col min="8224" max="8224" width="22.7109375" style="14" customWidth="1"/>
    <col min="8225" max="8225" width="14.85546875" style="14" customWidth="1"/>
    <col min="8226" max="8226" width="12.85546875" style="14" customWidth="1"/>
    <col min="8227" max="8227" width="29" style="14" customWidth="1"/>
    <col min="8228" max="8449" width="11.42578125" style="14"/>
    <col min="8450" max="8462" width="0" style="14" hidden="1" customWidth="1"/>
    <col min="8463" max="8463" width="14.85546875" style="14" customWidth="1"/>
    <col min="8464" max="8464" width="4" style="14" customWidth="1"/>
    <col min="8465" max="8465" width="18.7109375" style="14" customWidth="1"/>
    <col min="8466" max="8467" width="14.85546875" style="14" customWidth="1"/>
    <col min="8468" max="8468" width="0" style="14" hidden="1" customWidth="1"/>
    <col min="8469" max="8469" width="8.42578125" style="14" customWidth="1"/>
    <col min="8470" max="8470" width="22.7109375" style="14" customWidth="1"/>
    <col min="8471" max="8471" width="8.42578125" style="14" customWidth="1"/>
    <col min="8472" max="8472" width="22.7109375" style="14" customWidth="1"/>
    <col min="8473" max="8473" width="8.42578125" style="14" customWidth="1"/>
    <col min="8474" max="8474" width="22.7109375" style="14" customWidth="1"/>
    <col min="8475" max="8475" width="8.42578125" style="14" customWidth="1"/>
    <col min="8476" max="8476" width="22.7109375" style="14" customWidth="1"/>
    <col min="8477" max="8477" width="8.42578125" style="14" customWidth="1"/>
    <col min="8478" max="8478" width="22.7109375" style="14" customWidth="1"/>
    <col min="8479" max="8479" width="8.42578125" style="14" customWidth="1"/>
    <col min="8480" max="8480" width="22.7109375" style="14" customWidth="1"/>
    <col min="8481" max="8481" width="14.85546875" style="14" customWidth="1"/>
    <col min="8482" max="8482" width="12.85546875" style="14" customWidth="1"/>
    <col min="8483" max="8483" width="29" style="14" customWidth="1"/>
    <col min="8484" max="8705" width="11.42578125" style="14"/>
    <col min="8706" max="8718" width="0" style="14" hidden="1" customWidth="1"/>
    <col min="8719" max="8719" width="14.85546875" style="14" customWidth="1"/>
    <col min="8720" max="8720" width="4" style="14" customWidth="1"/>
    <col min="8721" max="8721" width="18.7109375" style="14" customWidth="1"/>
    <col min="8722" max="8723" width="14.85546875" style="14" customWidth="1"/>
    <col min="8724" max="8724" width="0" style="14" hidden="1" customWidth="1"/>
    <col min="8725" max="8725" width="8.42578125" style="14" customWidth="1"/>
    <col min="8726" max="8726" width="22.7109375" style="14" customWidth="1"/>
    <col min="8727" max="8727" width="8.42578125" style="14" customWidth="1"/>
    <col min="8728" max="8728" width="22.7109375" style="14" customWidth="1"/>
    <col min="8729" max="8729" width="8.42578125" style="14" customWidth="1"/>
    <col min="8730" max="8730" width="22.7109375" style="14" customWidth="1"/>
    <col min="8731" max="8731" width="8.42578125" style="14" customWidth="1"/>
    <col min="8732" max="8732" width="22.7109375" style="14" customWidth="1"/>
    <col min="8733" max="8733" width="8.42578125" style="14" customWidth="1"/>
    <col min="8734" max="8734" width="22.7109375" style="14" customWidth="1"/>
    <col min="8735" max="8735" width="8.42578125" style="14" customWidth="1"/>
    <col min="8736" max="8736" width="22.7109375" style="14" customWidth="1"/>
    <col min="8737" max="8737" width="14.85546875" style="14" customWidth="1"/>
    <col min="8738" max="8738" width="12.85546875" style="14" customWidth="1"/>
    <col min="8739" max="8739" width="29" style="14" customWidth="1"/>
    <col min="8740" max="8961" width="11.42578125" style="14"/>
    <col min="8962" max="8974" width="0" style="14" hidden="1" customWidth="1"/>
    <col min="8975" max="8975" width="14.85546875" style="14" customWidth="1"/>
    <col min="8976" max="8976" width="4" style="14" customWidth="1"/>
    <col min="8977" max="8977" width="18.7109375" style="14" customWidth="1"/>
    <col min="8978" max="8979" width="14.85546875" style="14" customWidth="1"/>
    <col min="8980" max="8980" width="0" style="14" hidden="1" customWidth="1"/>
    <col min="8981" max="8981" width="8.42578125" style="14" customWidth="1"/>
    <col min="8982" max="8982" width="22.7109375" style="14" customWidth="1"/>
    <col min="8983" max="8983" width="8.42578125" style="14" customWidth="1"/>
    <col min="8984" max="8984" width="22.7109375" style="14" customWidth="1"/>
    <col min="8985" max="8985" width="8.42578125" style="14" customWidth="1"/>
    <col min="8986" max="8986" width="22.7109375" style="14" customWidth="1"/>
    <col min="8987" max="8987" width="8.42578125" style="14" customWidth="1"/>
    <col min="8988" max="8988" width="22.7109375" style="14" customWidth="1"/>
    <col min="8989" max="8989" width="8.42578125" style="14" customWidth="1"/>
    <col min="8990" max="8990" width="22.7109375" style="14" customWidth="1"/>
    <col min="8991" max="8991" width="8.42578125" style="14" customWidth="1"/>
    <col min="8992" max="8992" width="22.7109375" style="14" customWidth="1"/>
    <col min="8993" max="8993" width="14.85546875" style="14" customWidth="1"/>
    <col min="8994" max="8994" width="12.85546875" style="14" customWidth="1"/>
    <col min="8995" max="8995" width="29" style="14" customWidth="1"/>
    <col min="8996" max="9217" width="11.42578125" style="14"/>
    <col min="9218" max="9230" width="0" style="14" hidden="1" customWidth="1"/>
    <col min="9231" max="9231" width="14.85546875" style="14" customWidth="1"/>
    <col min="9232" max="9232" width="4" style="14" customWidth="1"/>
    <col min="9233" max="9233" width="18.7109375" style="14" customWidth="1"/>
    <col min="9234" max="9235" width="14.85546875" style="14" customWidth="1"/>
    <col min="9236" max="9236" width="0" style="14" hidden="1" customWidth="1"/>
    <col min="9237" max="9237" width="8.42578125" style="14" customWidth="1"/>
    <col min="9238" max="9238" width="22.7109375" style="14" customWidth="1"/>
    <col min="9239" max="9239" width="8.42578125" style="14" customWidth="1"/>
    <col min="9240" max="9240" width="22.7109375" style="14" customWidth="1"/>
    <col min="9241" max="9241" width="8.42578125" style="14" customWidth="1"/>
    <col min="9242" max="9242" width="22.7109375" style="14" customWidth="1"/>
    <col min="9243" max="9243" width="8.42578125" style="14" customWidth="1"/>
    <col min="9244" max="9244" width="22.7109375" style="14" customWidth="1"/>
    <col min="9245" max="9245" width="8.42578125" style="14" customWidth="1"/>
    <col min="9246" max="9246" width="22.7109375" style="14" customWidth="1"/>
    <col min="9247" max="9247" width="8.42578125" style="14" customWidth="1"/>
    <col min="9248" max="9248" width="22.7109375" style="14" customWidth="1"/>
    <col min="9249" max="9249" width="14.85546875" style="14" customWidth="1"/>
    <col min="9250" max="9250" width="12.85546875" style="14" customWidth="1"/>
    <col min="9251" max="9251" width="29" style="14" customWidth="1"/>
    <col min="9252" max="9473" width="11.42578125" style="14"/>
    <col min="9474" max="9486" width="0" style="14" hidden="1" customWidth="1"/>
    <col min="9487" max="9487" width="14.85546875" style="14" customWidth="1"/>
    <col min="9488" max="9488" width="4" style="14" customWidth="1"/>
    <col min="9489" max="9489" width="18.7109375" style="14" customWidth="1"/>
    <col min="9490" max="9491" width="14.85546875" style="14" customWidth="1"/>
    <col min="9492" max="9492" width="0" style="14" hidden="1" customWidth="1"/>
    <col min="9493" max="9493" width="8.42578125" style="14" customWidth="1"/>
    <col min="9494" max="9494" width="22.7109375" style="14" customWidth="1"/>
    <col min="9495" max="9495" width="8.42578125" style="14" customWidth="1"/>
    <col min="9496" max="9496" width="22.7109375" style="14" customWidth="1"/>
    <col min="9497" max="9497" width="8.42578125" style="14" customWidth="1"/>
    <col min="9498" max="9498" width="22.7109375" style="14" customWidth="1"/>
    <col min="9499" max="9499" width="8.42578125" style="14" customWidth="1"/>
    <col min="9500" max="9500" width="22.7109375" style="14" customWidth="1"/>
    <col min="9501" max="9501" width="8.42578125" style="14" customWidth="1"/>
    <col min="9502" max="9502" width="22.7109375" style="14" customWidth="1"/>
    <col min="9503" max="9503" width="8.42578125" style="14" customWidth="1"/>
    <col min="9504" max="9504" width="22.7109375" style="14" customWidth="1"/>
    <col min="9505" max="9505" width="14.85546875" style="14" customWidth="1"/>
    <col min="9506" max="9506" width="12.85546875" style="14" customWidth="1"/>
    <col min="9507" max="9507" width="29" style="14" customWidth="1"/>
    <col min="9508" max="9729" width="11.42578125" style="14"/>
    <col min="9730" max="9742" width="0" style="14" hidden="1" customWidth="1"/>
    <col min="9743" max="9743" width="14.85546875" style="14" customWidth="1"/>
    <col min="9744" max="9744" width="4" style="14" customWidth="1"/>
    <col min="9745" max="9745" width="18.7109375" style="14" customWidth="1"/>
    <col min="9746" max="9747" width="14.85546875" style="14" customWidth="1"/>
    <col min="9748" max="9748" width="0" style="14" hidden="1" customWidth="1"/>
    <col min="9749" max="9749" width="8.42578125" style="14" customWidth="1"/>
    <col min="9750" max="9750" width="22.7109375" style="14" customWidth="1"/>
    <col min="9751" max="9751" width="8.42578125" style="14" customWidth="1"/>
    <col min="9752" max="9752" width="22.7109375" style="14" customWidth="1"/>
    <col min="9753" max="9753" width="8.42578125" style="14" customWidth="1"/>
    <col min="9754" max="9754" width="22.7109375" style="14" customWidth="1"/>
    <col min="9755" max="9755" width="8.42578125" style="14" customWidth="1"/>
    <col min="9756" max="9756" width="22.7109375" style="14" customWidth="1"/>
    <col min="9757" max="9757" width="8.42578125" style="14" customWidth="1"/>
    <col min="9758" max="9758" width="22.7109375" style="14" customWidth="1"/>
    <col min="9759" max="9759" width="8.42578125" style="14" customWidth="1"/>
    <col min="9760" max="9760" width="22.7109375" style="14" customWidth="1"/>
    <col min="9761" max="9761" width="14.85546875" style="14" customWidth="1"/>
    <col min="9762" max="9762" width="12.85546875" style="14" customWidth="1"/>
    <col min="9763" max="9763" width="29" style="14" customWidth="1"/>
    <col min="9764" max="9985" width="11.42578125" style="14"/>
    <col min="9986" max="9998" width="0" style="14" hidden="1" customWidth="1"/>
    <col min="9999" max="9999" width="14.85546875" style="14" customWidth="1"/>
    <col min="10000" max="10000" width="4" style="14" customWidth="1"/>
    <col min="10001" max="10001" width="18.7109375" style="14" customWidth="1"/>
    <col min="10002" max="10003" width="14.85546875" style="14" customWidth="1"/>
    <col min="10004" max="10004" width="0" style="14" hidden="1" customWidth="1"/>
    <col min="10005" max="10005" width="8.42578125" style="14" customWidth="1"/>
    <col min="10006" max="10006" width="22.7109375" style="14" customWidth="1"/>
    <col min="10007" max="10007" width="8.42578125" style="14" customWidth="1"/>
    <col min="10008" max="10008" width="22.7109375" style="14" customWidth="1"/>
    <col min="10009" max="10009" width="8.42578125" style="14" customWidth="1"/>
    <col min="10010" max="10010" width="22.7109375" style="14" customWidth="1"/>
    <col min="10011" max="10011" width="8.42578125" style="14" customWidth="1"/>
    <col min="10012" max="10012" width="22.7109375" style="14" customWidth="1"/>
    <col min="10013" max="10013" width="8.42578125" style="14" customWidth="1"/>
    <col min="10014" max="10014" width="22.7109375" style="14" customWidth="1"/>
    <col min="10015" max="10015" width="8.42578125" style="14" customWidth="1"/>
    <col min="10016" max="10016" width="22.7109375" style="14" customWidth="1"/>
    <col min="10017" max="10017" width="14.85546875" style="14" customWidth="1"/>
    <col min="10018" max="10018" width="12.85546875" style="14" customWidth="1"/>
    <col min="10019" max="10019" width="29" style="14" customWidth="1"/>
    <col min="10020" max="10241" width="11.42578125" style="14"/>
    <col min="10242" max="10254" width="0" style="14" hidden="1" customWidth="1"/>
    <col min="10255" max="10255" width="14.85546875" style="14" customWidth="1"/>
    <col min="10256" max="10256" width="4" style="14" customWidth="1"/>
    <col min="10257" max="10257" width="18.7109375" style="14" customWidth="1"/>
    <col min="10258" max="10259" width="14.85546875" style="14" customWidth="1"/>
    <col min="10260" max="10260" width="0" style="14" hidden="1" customWidth="1"/>
    <col min="10261" max="10261" width="8.42578125" style="14" customWidth="1"/>
    <col min="10262" max="10262" width="22.7109375" style="14" customWidth="1"/>
    <col min="10263" max="10263" width="8.42578125" style="14" customWidth="1"/>
    <col min="10264" max="10264" width="22.7109375" style="14" customWidth="1"/>
    <col min="10265" max="10265" width="8.42578125" style="14" customWidth="1"/>
    <col min="10266" max="10266" width="22.7109375" style="14" customWidth="1"/>
    <col min="10267" max="10267" width="8.42578125" style="14" customWidth="1"/>
    <col min="10268" max="10268" width="22.7109375" style="14" customWidth="1"/>
    <col min="10269" max="10269" width="8.42578125" style="14" customWidth="1"/>
    <col min="10270" max="10270" width="22.7109375" style="14" customWidth="1"/>
    <col min="10271" max="10271" width="8.42578125" style="14" customWidth="1"/>
    <col min="10272" max="10272" width="22.7109375" style="14" customWidth="1"/>
    <col min="10273" max="10273" width="14.85546875" style="14" customWidth="1"/>
    <col min="10274" max="10274" width="12.85546875" style="14" customWidth="1"/>
    <col min="10275" max="10275" width="29" style="14" customWidth="1"/>
    <col min="10276" max="10497" width="11.42578125" style="14"/>
    <col min="10498" max="10510" width="0" style="14" hidden="1" customWidth="1"/>
    <col min="10511" max="10511" width="14.85546875" style="14" customWidth="1"/>
    <col min="10512" max="10512" width="4" style="14" customWidth="1"/>
    <col min="10513" max="10513" width="18.7109375" style="14" customWidth="1"/>
    <col min="10514" max="10515" width="14.85546875" style="14" customWidth="1"/>
    <col min="10516" max="10516" width="0" style="14" hidden="1" customWidth="1"/>
    <col min="10517" max="10517" width="8.42578125" style="14" customWidth="1"/>
    <col min="10518" max="10518" width="22.7109375" style="14" customWidth="1"/>
    <col min="10519" max="10519" width="8.42578125" style="14" customWidth="1"/>
    <col min="10520" max="10520" width="22.7109375" style="14" customWidth="1"/>
    <col min="10521" max="10521" width="8.42578125" style="14" customWidth="1"/>
    <col min="10522" max="10522" width="22.7109375" style="14" customWidth="1"/>
    <col min="10523" max="10523" width="8.42578125" style="14" customWidth="1"/>
    <col min="10524" max="10524" width="22.7109375" style="14" customWidth="1"/>
    <col min="10525" max="10525" width="8.42578125" style="14" customWidth="1"/>
    <col min="10526" max="10526" width="22.7109375" style="14" customWidth="1"/>
    <col min="10527" max="10527" width="8.42578125" style="14" customWidth="1"/>
    <col min="10528" max="10528" width="22.7109375" style="14" customWidth="1"/>
    <col min="10529" max="10529" width="14.85546875" style="14" customWidth="1"/>
    <col min="10530" max="10530" width="12.85546875" style="14" customWidth="1"/>
    <col min="10531" max="10531" width="29" style="14" customWidth="1"/>
    <col min="10532" max="10753" width="11.42578125" style="14"/>
    <col min="10754" max="10766" width="0" style="14" hidden="1" customWidth="1"/>
    <col min="10767" max="10767" width="14.85546875" style="14" customWidth="1"/>
    <col min="10768" max="10768" width="4" style="14" customWidth="1"/>
    <col min="10769" max="10769" width="18.7109375" style="14" customWidth="1"/>
    <col min="10770" max="10771" width="14.85546875" style="14" customWidth="1"/>
    <col min="10772" max="10772" width="0" style="14" hidden="1" customWidth="1"/>
    <col min="10773" max="10773" width="8.42578125" style="14" customWidth="1"/>
    <col min="10774" max="10774" width="22.7109375" style="14" customWidth="1"/>
    <col min="10775" max="10775" width="8.42578125" style="14" customWidth="1"/>
    <col min="10776" max="10776" width="22.7109375" style="14" customWidth="1"/>
    <col min="10777" max="10777" width="8.42578125" style="14" customWidth="1"/>
    <col min="10778" max="10778" width="22.7109375" style="14" customWidth="1"/>
    <col min="10779" max="10779" width="8.42578125" style="14" customWidth="1"/>
    <col min="10780" max="10780" width="22.7109375" style="14" customWidth="1"/>
    <col min="10781" max="10781" width="8.42578125" style="14" customWidth="1"/>
    <col min="10782" max="10782" width="22.7109375" style="14" customWidth="1"/>
    <col min="10783" max="10783" width="8.42578125" style="14" customWidth="1"/>
    <col min="10784" max="10784" width="22.7109375" style="14" customWidth="1"/>
    <col min="10785" max="10785" width="14.85546875" style="14" customWidth="1"/>
    <col min="10786" max="10786" width="12.85546875" style="14" customWidth="1"/>
    <col min="10787" max="10787" width="29" style="14" customWidth="1"/>
    <col min="10788" max="11009" width="11.42578125" style="14"/>
    <col min="11010" max="11022" width="0" style="14" hidden="1" customWidth="1"/>
    <col min="11023" max="11023" width="14.85546875" style="14" customWidth="1"/>
    <col min="11024" max="11024" width="4" style="14" customWidth="1"/>
    <col min="11025" max="11025" width="18.7109375" style="14" customWidth="1"/>
    <col min="11026" max="11027" width="14.85546875" style="14" customWidth="1"/>
    <col min="11028" max="11028" width="0" style="14" hidden="1" customWidth="1"/>
    <col min="11029" max="11029" width="8.42578125" style="14" customWidth="1"/>
    <col min="11030" max="11030" width="22.7109375" style="14" customWidth="1"/>
    <col min="11031" max="11031" width="8.42578125" style="14" customWidth="1"/>
    <col min="11032" max="11032" width="22.7109375" style="14" customWidth="1"/>
    <col min="11033" max="11033" width="8.42578125" style="14" customWidth="1"/>
    <col min="11034" max="11034" width="22.7109375" style="14" customWidth="1"/>
    <col min="11035" max="11035" width="8.42578125" style="14" customWidth="1"/>
    <col min="11036" max="11036" width="22.7109375" style="14" customWidth="1"/>
    <col min="11037" max="11037" width="8.42578125" style="14" customWidth="1"/>
    <col min="11038" max="11038" width="22.7109375" style="14" customWidth="1"/>
    <col min="11039" max="11039" width="8.42578125" style="14" customWidth="1"/>
    <col min="11040" max="11040" width="22.7109375" style="14" customWidth="1"/>
    <col min="11041" max="11041" width="14.85546875" style="14" customWidth="1"/>
    <col min="11042" max="11042" width="12.85546875" style="14" customWidth="1"/>
    <col min="11043" max="11043" width="29" style="14" customWidth="1"/>
    <col min="11044" max="11265" width="11.42578125" style="14"/>
    <col min="11266" max="11278" width="0" style="14" hidden="1" customWidth="1"/>
    <col min="11279" max="11279" width="14.85546875" style="14" customWidth="1"/>
    <col min="11280" max="11280" width="4" style="14" customWidth="1"/>
    <col min="11281" max="11281" width="18.7109375" style="14" customWidth="1"/>
    <col min="11282" max="11283" width="14.85546875" style="14" customWidth="1"/>
    <col min="11284" max="11284" width="0" style="14" hidden="1" customWidth="1"/>
    <col min="11285" max="11285" width="8.42578125" style="14" customWidth="1"/>
    <col min="11286" max="11286" width="22.7109375" style="14" customWidth="1"/>
    <col min="11287" max="11287" width="8.42578125" style="14" customWidth="1"/>
    <col min="11288" max="11288" width="22.7109375" style="14" customWidth="1"/>
    <col min="11289" max="11289" width="8.42578125" style="14" customWidth="1"/>
    <col min="11290" max="11290" width="22.7109375" style="14" customWidth="1"/>
    <col min="11291" max="11291" width="8.42578125" style="14" customWidth="1"/>
    <col min="11292" max="11292" width="22.7109375" style="14" customWidth="1"/>
    <col min="11293" max="11293" width="8.42578125" style="14" customWidth="1"/>
    <col min="11294" max="11294" width="22.7109375" style="14" customWidth="1"/>
    <col min="11295" max="11295" width="8.42578125" style="14" customWidth="1"/>
    <col min="11296" max="11296" width="22.7109375" style="14" customWidth="1"/>
    <col min="11297" max="11297" width="14.85546875" style="14" customWidth="1"/>
    <col min="11298" max="11298" width="12.85546875" style="14" customWidth="1"/>
    <col min="11299" max="11299" width="29" style="14" customWidth="1"/>
    <col min="11300" max="11521" width="11.42578125" style="14"/>
    <col min="11522" max="11534" width="0" style="14" hidden="1" customWidth="1"/>
    <col min="11535" max="11535" width="14.85546875" style="14" customWidth="1"/>
    <col min="11536" max="11536" width="4" style="14" customWidth="1"/>
    <col min="11537" max="11537" width="18.7109375" style="14" customWidth="1"/>
    <col min="11538" max="11539" width="14.85546875" style="14" customWidth="1"/>
    <col min="11540" max="11540" width="0" style="14" hidden="1" customWidth="1"/>
    <col min="11541" max="11541" width="8.42578125" style="14" customWidth="1"/>
    <col min="11542" max="11542" width="22.7109375" style="14" customWidth="1"/>
    <col min="11543" max="11543" width="8.42578125" style="14" customWidth="1"/>
    <col min="11544" max="11544" width="22.7109375" style="14" customWidth="1"/>
    <col min="11545" max="11545" width="8.42578125" style="14" customWidth="1"/>
    <col min="11546" max="11546" width="22.7109375" style="14" customWidth="1"/>
    <col min="11547" max="11547" width="8.42578125" style="14" customWidth="1"/>
    <col min="11548" max="11548" width="22.7109375" style="14" customWidth="1"/>
    <col min="11549" max="11549" width="8.42578125" style="14" customWidth="1"/>
    <col min="11550" max="11550" width="22.7109375" style="14" customWidth="1"/>
    <col min="11551" max="11551" width="8.42578125" style="14" customWidth="1"/>
    <col min="11552" max="11552" width="22.7109375" style="14" customWidth="1"/>
    <col min="11553" max="11553" width="14.85546875" style="14" customWidth="1"/>
    <col min="11554" max="11554" width="12.85546875" style="14" customWidth="1"/>
    <col min="11555" max="11555" width="29" style="14" customWidth="1"/>
    <col min="11556" max="11777" width="11.42578125" style="14"/>
    <col min="11778" max="11790" width="0" style="14" hidden="1" customWidth="1"/>
    <col min="11791" max="11791" width="14.85546875" style="14" customWidth="1"/>
    <col min="11792" max="11792" width="4" style="14" customWidth="1"/>
    <col min="11793" max="11793" width="18.7109375" style="14" customWidth="1"/>
    <col min="11794" max="11795" width="14.85546875" style="14" customWidth="1"/>
    <col min="11796" max="11796" width="0" style="14" hidden="1" customWidth="1"/>
    <col min="11797" max="11797" width="8.42578125" style="14" customWidth="1"/>
    <col min="11798" max="11798" width="22.7109375" style="14" customWidth="1"/>
    <col min="11799" max="11799" width="8.42578125" style="14" customWidth="1"/>
    <col min="11800" max="11800" width="22.7109375" style="14" customWidth="1"/>
    <col min="11801" max="11801" width="8.42578125" style="14" customWidth="1"/>
    <col min="11802" max="11802" width="22.7109375" style="14" customWidth="1"/>
    <col min="11803" max="11803" width="8.42578125" style="14" customWidth="1"/>
    <col min="11804" max="11804" width="22.7109375" style="14" customWidth="1"/>
    <col min="11805" max="11805" width="8.42578125" style="14" customWidth="1"/>
    <col min="11806" max="11806" width="22.7109375" style="14" customWidth="1"/>
    <col min="11807" max="11807" width="8.42578125" style="14" customWidth="1"/>
    <col min="11808" max="11808" width="22.7109375" style="14" customWidth="1"/>
    <col min="11809" max="11809" width="14.85546875" style="14" customWidth="1"/>
    <col min="11810" max="11810" width="12.85546875" style="14" customWidth="1"/>
    <col min="11811" max="11811" width="29" style="14" customWidth="1"/>
    <col min="11812" max="12033" width="11.42578125" style="14"/>
    <col min="12034" max="12046" width="0" style="14" hidden="1" customWidth="1"/>
    <col min="12047" max="12047" width="14.85546875" style="14" customWidth="1"/>
    <col min="12048" max="12048" width="4" style="14" customWidth="1"/>
    <col min="12049" max="12049" width="18.7109375" style="14" customWidth="1"/>
    <col min="12050" max="12051" width="14.85546875" style="14" customWidth="1"/>
    <col min="12052" max="12052" width="0" style="14" hidden="1" customWidth="1"/>
    <col min="12053" max="12053" width="8.42578125" style="14" customWidth="1"/>
    <col min="12054" max="12054" width="22.7109375" style="14" customWidth="1"/>
    <col min="12055" max="12055" width="8.42578125" style="14" customWidth="1"/>
    <col min="12056" max="12056" width="22.7109375" style="14" customWidth="1"/>
    <col min="12057" max="12057" width="8.42578125" style="14" customWidth="1"/>
    <col min="12058" max="12058" width="22.7109375" style="14" customWidth="1"/>
    <col min="12059" max="12059" width="8.42578125" style="14" customWidth="1"/>
    <col min="12060" max="12060" width="22.7109375" style="14" customWidth="1"/>
    <col min="12061" max="12061" width="8.42578125" style="14" customWidth="1"/>
    <col min="12062" max="12062" width="22.7109375" style="14" customWidth="1"/>
    <col min="12063" max="12063" width="8.42578125" style="14" customWidth="1"/>
    <col min="12064" max="12064" width="22.7109375" style="14" customWidth="1"/>
    <col min="12065" max="12065" width="14.85546875" style="14" customWidth="1"/>
    <col min="12066" max="12066" width="12.85546875" style="14" customWidth="1"/>
    <col min="12067" max="12067" width="29" style="14" customWidth="1"/>
    <col min="12068" max="12289" width="11.42578125" style="14"/>
    <col min="12290" max="12302" width="0" style="14" hidden="1" customWidth="1"/>
    <col min="12303" max="12303" width="14.85546875" style="14" customWidth="1"/>
    <col min="12304" max="12304" width="4" style="14" customWidth="1"/>
    <col min="12305" max="12305" width="18.7109375" style="14" customWidth="1"/>
    <col min="12306" max="12307" width="14.85546875" style="14" customWidth="1"/>
    <col min="12308" max="12308" width="0" style="14" hidden="1" customWidth="1"/>
    <col min="12309" max="12309" width="8.42578125" style="14" customWidth="1"/>
    <col min="12310" max="12310" width="22.7109375" style="14" customWidth="1"/>
    <col min="12311" max="12311" width="8.42578125" style="14" customWidth="1"/>
    <col min="12312" max="12312" width="22.7109375" style="14" customWidth="1"/>
    <col min="12313" max="12313" width="8.42578125" style="14" customWidth="1"/>
    <col min="12314" max="12314" width="22.7109375" style="14" customWidth="1"/>
    <col min="12315" max="12315" width="8.42578125" style="14" customWidth="1"/>
    <col min="12316" max="12316" width="22.7109375" style="14" customWidth="1"/>
    <col min="12317" max="12317" width="8.42578125" style="14" customWidth="1"/>
    <col min="12318" max="12318" width="22.7109375" style="14" customWidth="1"/>
    <col min="12319" max="12319" width="8.42578125" style="14" customWidth="1"/>
    <col min="12320" max="12320" width="22.7109375" style="14" customWidth="1"/>
    <col min="12321" max="12321" width="14.85546875" style="14" customWidth="1"/>
    <col min="12322" max="12322" width="12.85546875" style="14" customWidth="1"/>
    <col min="12323" max="12323" width="29" style="14" customWidth="1"/>
    <col min="12324" max="12545" width="11.42578125" style="14"/>
    <col min="12546" max="12558" width="0" style="14" hidden="1" customWidth="1"/>
    <col min="12559" max="12559" width="14.85546875" style="14" customWidth="1"/>
    <col min="12560" max="12560" width="4" style="14" customWidth="1"/>
    <col min="12561" max="12561" width="18.7109375" style="14" customWidth="1"/>
    <col min="12562" max="12563" width="14.85546875" style="14" customWidth="1"/>
    <col min="12564" max="12564" width="0" style="14" hidden="1" customWidth="1"/>
    <col min="12565" max="12565" width="8.42578125" style="14" customWidth="1"/>
    <col min="12566" max="12566" width="22.7109375" style="14" customWidth="1"/>
    <col min="12567" max="12567" width="8.42578125" style="14" customWidth="1"/>
    <col min="12568" max="12568" width="22.7109375" style="14" customWidth="1"/>
    <col min="12569" max="12569" width="8.42578125" style="14" customWidth="1"/>
    <col min="12570" max="12570" width="22.7109375" style="14" customWidth="1"/>
    <col min="12571" max="12571" width="8.42578125" style="14" customWidth="1"/>
    <col min="12572" max="12572" width="22.7109375" style="14" customWidth="1"/>
    <col min="12573" max="12573" width="8.42578125" style="14" customWidth="1"/>
    <col min="12574" max="12574" width="22.7109375" style="14" customWidth="1"/>
    <col min="12575" max="12575" width="8.42578125" style="14" customWidth="1"/>
    <col min="12576" max="12576" width="22.7109375" style="14" customWidth="1"/>
    <col min="12577" max="12577" width="14.85546875" style="14" customWidth="1"/>
    <col min="12578" max="12578" width="12.85546875" style="14" customWidth="1"/>
    <col min="12579" max="12579" width="29" style="14" customWidth="1"/>
    <col min="12580" max="12801" width="11.42578125" style="14"/>
    <col min="12802" max="12814" width="0" style="14" hidden="1" customWidth="1"/>
    <col min="12815" max="12815" width="14.85546875" style="14" customWidth="1"/>
    <col min="12816" max="12816" width="4" style="14" customWidth="1"/>
    <col min="12817" max="12817" width="18.7109375" style="14" customWidth="1"/>
    <col min="12818" max="12819" width="14.85546875" style="14" customWidth="1"/>
    <col min="12820" max="12820" width="0" style="14" hidden="1" customWidth="1"/>
    <col min="12821" max="12821" width="8.42578125" style="14" customWidth="1"/>
    <col min="12822" max="12822" width="22.7109375" style="14" customWidth="1"/>
    <col min="12823" max="12823" width="8.42578125" style="14" customWidth="1"/>
    <col min="12824" max="12824" width="22.7109375" style="14" customWidth="1"/>
    <col min="12825" max="12825" width="8.42578125" style="14" customWidth="1"/>
    <col min="12826" max="12826" width="22.7109375" style="14" customWidth="1"/>
    <col min="12827" max="12827" width="8.42578125" style="14" customWidth="1"/>
    <col min="12828" max="12828" width="22.7109375" style="14" customWidth="1"/>
    <col min="12829" max="12829" width="8.42578125" style="14" customWidth="1"/>
    <col min="12830" max="12830" width="22.7109375" style="14" customWidth="1"/>
    <col min="12831" max="12831" width="8.42578125" style="14" customWidth="1"/>
    <col min="12832" max="12832" width="22.7109375" style="14" customWidth="1"/>
    <col min="12833" max="12833" width="14.85546875" style="14" customWidth="1"/>
    <col min="12834" max="12834" width="12.85546875" style="14" customWidth="1"/>
    <col min="12835" max="12835" width="29" style="14" customWidth="1"/>
    <col min="12836" max="13057" width="11.42578125" style="14"/>
    <col min="13058" max="13070" width="0" style="14" hidden="1" customWidth="1"/>
    <col min="13071" max="13071" width="14.85546875" style="14" customWidth="1"/>
    <col min="13072" max="13072" width="4" style="14" customWidth="1"/>
    <col min="13073" max="13073" width="18.7109375" style="14" customWidth="1"/>
    <col min="13074" max="13075" width="14.85546875" style="14" customWidth="1"/>
    <col min="13076" max="13076" width="0" style="14" hidden="1" customWidth="1"/>
    <col min="13077" max="13077" width="8.42578125" style="14" customWidth="1"/>
    <col min="13078" max="13078" width="22.7109375" style="14" customWidth="1"/>
    <col min="13079" max="13079" width="8.42578125" style="14" customWidth="1"/>
    <col min="13080" max="13080" width="22.7109375" style="14" customWidth="1"/>
    <col min="13081" max="13081" width="8.42578125" style="14" customWidth="1"/>
    <col min="13082" max="13082" width="22.7109375" style="14" customWidth="1"/>
    <col min="13083" max="13083" width="8.42578125" style="14" customWidth="1"/>
    <col min="13084" max="13084" width="22.7109375" style="14" customWidth="1"/>
    <col min="13085" max="13085" width="8.42578125" style="14" customWidth="1"/>
    <col min="13086" max="13086" width="22.7109375" style="14" customWidth="1"/>
    <col min="13087" max="13087" width="8.42578125" style="14" customWidth="1"/>
    <col min="13088" max="13088" width="22.7109375" style="14" customWidth="1"/>
    <col min="13089" max="13089" width="14.85546875" style="14" customWidth="1"/>
    <col min="13090" max="13090" width="12.85546875" style="14" customWidth="1"/>
    <col min="13091" max="13091" width="29" style="14" customWidth="1"/>
    <col min="13092" max="13313" width="11.42578125" style="14"/>
    <col min="13314" max="13326" width="0" style="14" hidden="1" customWidth="1"/>
    <col min="13327" max="13327" width="14.85546875" style="14" customWidth="1"/>
    <col min="13328" max="13328" width="4" style="14" customWidth="1"/>
    <col min="13329" max="13329" width="18.7109375" style="14" customWidth="1"/>
    <col min="13330" max="13331" width="14.85546875" style="14" customWidth="1"/>
    <col min="13332" max="13332" width="0" style="14" hidden="1" customWidth="1"/>
    <col min="13333" max="13333" width="8.42578125" style="14" customWidth="1"/>
    <col min="13334" max="13334" width="22.7109375" style="14" customWidth="1"/>
    <col min="13335" max="13335" width="8.42578125" style="14" customWidth="1"/>
    <col min="13336" max="13336" width="22.7109375" style="14" customWidth="1"/>
    <col min="13337" max="13337" width="8.42578125" style="14" customWidth="1"/>
    <col min="13338" max="13338" width="22.7109375" style="14" customWidth="1"/>
    <col min="13339" max="13339" width="8.42578125" style="14" customWidth="1"/>
    <col min="13340" max="13340" width="22.7109375" style="14" customWidth="1"/>
    <col min="13341" max="13341" width="8.42578125" style="14" customWidth="1"/>
    <col min="13342" max="13342" width="22.7109375" style="14" customWidth="1"/>
    <col min="13343" max="13343" width="8.42578125" style="14" customWidth="1"/>
    <col min="13344" max="13344" width="22.7109375" style="14" customWidth="1"/>
    <col min="13345" max="13345" width="14.85546875" style="14" customWidth="1"/>
    <col min="13346" max="13346" width="12.85546875" style="14" customWidth="1"/>
    <col min="13347" max="13347" width="29" style="14" customWidth="1"/>
    <col min="13348" max="13569" width="11.42578125" style="14"/>
    <col min="13570" max="13582" width="0" style="14" hidden="1" customWidth="1"/>
    <col min="13583" max="13583" width="14.85546875" style="14" customWidth="1"/>
    <col min="13584" max="13584" width="4" style="14" customWidth="1"/>
    <col min="13585" max="13585" width="18.7109375" style="14" customWidth="1"/>
    <col min="13586" max="13587" width="14.85546875" style="14" customWidth="1"/>
    <col min="13588" max="13588" width="0" style="14" hidden="1" customWidth="1"/>
    <col min="13589" max="13589" width="8.42578125" style="14" customWidth="1"/>
    <col min="13590" max="13590" width="22.7109375" style="14" customWidth="1"/>
    <col min="13591" max="13591" width="8.42578125" style="14" customWidth="1"/>
    <col min="13592" max="13592" width="22.7109375" style="14" customWidth="1"/>
    <col min="13593" max="13593" width="8.42578125" style="14" customWidth="1"/>
    <col min="13594" max="13594" width="22.7109375" style="14" customWidth="1"/>
    <col min="13595" max="13595" width="8.42578125" style="14" customWidth="1"/>
    <col min="13596" max="13596" width="22.7109375" style="14" customWidth="1"/>
    <col min="13597" max="13597" width="8.42578125" style="14" customWidth="1"/>
    <col min="13598" max="13598" width="22.7109375" style="14" customWidth="1"/>
    <col min="13599" max="13599" width="8.42578125" style="14" customWidth="1"/>
    <col min="13600" max="13600" width="22.7109375" style="14" customWidth="1"/>
    <col min="13601" max="13601" width="14.85546875" style="14" customWidth="1"/>
    <col min="13602" max="13602" width="12.85546875" style="14" customWidth="1"/>
    <col min="13603" max="13603" width="29" style="14" customWidth="1"/>
    <col min="13604" max="13825" width="11.42578125" style="14"/>
    <col min="13826" max="13838" width="0" style="14" hidden="1" customWidth="1"/>
    <col min="13839" max="13839" width="14.85546875" style="14" customWidth="1"/>
    <col min="13840" max="13840" width="4" style="14" customWidth="1"/>
    <col min="13841" max="13841" width="18.7109375" style="14" customWidth="1"/>
    <col min="13842" max="13843" width="14.85546875" style="14" customWidth="1"/>
    <col min="13844" max="13844" width="0" style="14" hidden="1" customWidth="1"/>
    <col min="13845" max="13845" width="8.42578125" style="14" customWidth="1"/>
    <col min="13846" max="13846" width="22.7109375" style="14" customWidth="1"/>
    <col min="13847" max="13847" width="8.42578125" style="14" customWidth="1"/>
    <col min="13848" max="13848" width="22.7109375" style="14" customWidth="1"/>
    <col min="13849" max="13849" width="8.42578125" style="14" customWidth="1"/>
    <col min="13850" max="13850" width="22.7109375" style="14" customWidth="1"/>
    <col min="13851" max="13851" width="8.42578125" style="14" customWidth="1"/>
    <col min="13852" max="13852" width="22.7109375" style="14" customWidth="1"/>
    <col min="13853" max="13853" width="8.42578125" style="14" customWidth="1"/>
    <col min="13854" max="13854" width="22.7109375" style="14" customWidth="1"/>
    <col min="13855" max="13855" width="8.42578125" style="14" customWidth="1"/>
    <col min="13856" max="13856" width="22.7109375" style="14" customWidth="1"/>
    <col min="13857" max="13857" width="14.85546875" style="14" customWidth="1"/>
    <col min="13858" max="13858" width="12.85546875" style="14" customWidth="1"/>
    <col min="13859" max="13859" width="29" style="14" customWidth="1"/>
    <col min="13860" max="14081" width="11.42578125" style="14"/>
    <col min="14082" max="14094" width="0" style="14" hidden="1" customWidth="1"/>
    <col min="14095" max="14095" width="14.85546875" style="14" customWidth="1"/>
    <col min="14096" max="14096" width="4" style="14" customWidth="1"/>
    <col min="14097" max="14097" width="18.7109375" style="14" customWidth="1"/>
    <col min="14098" max="14099" width="14.85546875" style="14" customWidth="1"/>
    <col min="14100" max="14100" width="0" style="14" hidden="1" customWidth="1"/>
    <col min="14101" max="14101" width="8.42578125" style="14" customWidth="1"/>
    <col min="14102" max="14102" width="22.7109375" style="14" customWidth="1"/>
    <col min="14103" max="14103" width="8.42578125" style="14" customWidth="1"/>
    <col min="14104" max="14104" width="22.7109375" style="14" customWidth="1"/>
    <col min="14105" max="14105" width="8.42578125" style="14" customWidth="1"/>
    <col min="14106" max="14106" width="22.7109375" style="14" customWidth="1"/>
    <col min="14107" max="14107" width="8.42578125" style="14" customWidth="1"/>
    <col min="14108" max="14108" width="22.7109375" style="14" customWidth="1"/>
    <col min="14109" max="14109" width="8.42578125" style="14" customWidth="1"/>
    <col min="14110" max="14110" width="22.7109375" style="14" customWidth="1"/>
    <col min="14111" max="14111" width="8.42578125" style="14" customWidth="1"/>
    <col min="14112" max="14112" width="22.7109375" style="14" customWidth="1"/>
    <col min="14113" max="14113" width="14.85546875" style="14" customWidth="1"/>
    <col min="14114" max="14114" width="12.85546875" style="14" customWidth="1"/>
    <col min="14115" max="14115" width="29" style="14" customWidth="1"/>
    <col min="14116" max="14337" width="11.42578125" style="14"/>
    <col min="14338" max="14350" width="0" style="14" hidden="1" customWidth="1"/>
    <col min="14351" max="14351" width="14.85546875" style="14" customWidth="1"/>
    <col min="14352" max="14352" width="4" style="14" customWidth="1"/>
    <col min="14353" max="14353" width="18.7109375" style="14" customWidth="1"/>
    <col min="14354" max="14355" width="14.85546875" style="14" customWidth="1"/>
    <col min="14356" max="14356" width="0" style="14" hidden="1" customWidth="1"/>
    <col min="14357" max="14357" width="8.42578125" style="14" customWidth="1"/>
    <col min="14358" max="14358" width="22.7109375" style="14" customWidth="1"/>
    <col min="14359" max="14359" width="8.42578125" style="14" customWidth="1"/>
    <col min="14360" max="14360" width="22.7109375" style="14" customWidth="1"/>
    <col min="14361" max="14361" width="8.42578125" style="14" customWidth="1"/>
    <col min="14362" max="14362" width="22.7109375" style="14" customWidth="1"/>
    <col min="14363" max="14363" width="8.42578125" style="14" customWidth="1"/>
    <col min="14364" max="14364" width="22.7109375" style="14" customWidth="1"/>
    <col min="14365" max="14365" width="8.42578125" style="14" customWidth="1"/>
    <col min="14366" max="14366" width="22.7109375" style="14" customWidth="1"/>
    <col min="14367" max="14367" width="8.42578125" style="14" customWidth="1"/>
    <col min="14368" max="14368" width="22.7109375" style="14" customWidth="1"/>
    <col min="14369" max="14369" width="14.85546875" style="14" customWidth="1"/>
    <col min="14370" max="14370" width="12.85546875" style="14" customWidth="1"/>
    <col min="14371" max="14371" width="29" style="14" customWidth="1"/>
    <col min="14372" max="14593" width="11.42578125" style="14"/>
    <col min="14594" max="14606" width="0" style="14" hidden="1" customWidth="1"/>
    <col min="14607" max="14607" width="14.85546875" style="14" customWidth="1"/>
    <col min="14608" max="14608" width="4" style="14" customWidth="1"/>
    <col min="14609" max="14609" width="18.7109375" style="14" customWidth="1"/>
    <col min="14610" max="14611" width="14.85546875" style="14" customWidth="1"/>
    <col min="14612" max="14612" width="0" style="14" hidden="1" customWidth="1"/>
    <col min="14613" max="14613" width="8.42578125" style="14" customWidth="1"/>
    <col min="14614" max="14614" width="22.7109375" style="14" customWidth="1"/>
    <col min="14615" max="14615" width="8.42578125" style="14" customWidth="1"/>
    <col min="14616" max="14616" width="22.7109375" style="14" customWidth="1"/>
    <col min="14617" max="14617" width="8.42578125" style="14" customWidth="1"/>
    <col min="14618" max="14618" width="22.7109375" style="14" customWidth="1"/>
    <col min="14619" max="14619" width="8.42578125" style="14" customWidth="1"/>
    <col min="14620" max="14620" width="22.7109375" style="14" customWidth="1"/>
    <col min="14621" max="14621" width="8.42578125" style="14" customWidth="1"/>
    <col min="14622" max="14622" width="22.7109375" style="14" customWidth="1"/>
    <col min="14623" max="14623" width="8.42578125" style="14" customWidth="1"/>
    <col min="14624" max="14624" width="22.7109375" style="14" customWidth="1"/>
    <col min="14625" max="14625" width="14.85546875" style="14" customWidth="1"/>
    <col min="14626" max="14626" width="12.85546875" style="14" customWidth="1"/>
    <col min="14627" max="14627" width="29" style="14" customWidth="1"/>
    <col min="14628" max="14849" width="11.42578125" style="14"/>
    <col min="14850" max="14862" width="0" style="14" hidden="1" customWidth="1"/>
    <col min="14863" max="14863" width="14.85546875" style="14" customWidth="1"/>
    <col min="14864" max="14864" width="4" style="14" customWidth="1"/>
    <col min="14865" max="14865" width="18.7109375" style="14" customWidth="1"/>
    <col min="14866" max="14867" width="14.85546875" style="14" customWidth="1"/>
    <col min="14868" max="14868" width="0" style="14" hidden="1" customWidth="1"/>
    <col min="14869" max="14869" width="8.42578125" style="14" customWidth="1"/>
    <col min="14870" max="14870" width="22.7109375" style="14" customWidth="1"/>
    <col min="14871" max="14871" width="8.42578125" style="14" customWidth="1"/>
    <col min="14872" max="14872" width="22.7109375" style="14" customWidth="1"/>
    <col min="14873" max="14873" width="8.42578125" style="14" customWidth="1"/>
    <col min="14874" max="14874" width="22.7109375" style="14" customWidth="1"/>
    <col min="14875" max="14875" width="8.42578125" style="14" customWidth="1"/>
    <col min="14876" max="14876" width="22.7109375" style="14" customWidth="1"/>
    <col min="14877" max="14877" width="8.42578125" style="14" customWidth="1"/>
    <col min="14878" max="14878" width="22.7109375" style="14" customWidth="1"/>
    <col min="14879" max="14879" width="8.42578125" style="14" customWidth="1"/>
    <col min="14880" max="14880" width="22.7109375" style="14" customWidth="1"/>
    <col min="14881" max="14881" width="14.85546875" style="14" customWidth="1"/>
    <col min="14882" max="14882" width="12.85546875" style="14" customWidth="1"/>
    <col min="14883" max="14883" width="29" style="14" customWidth="1"/>
    <col min="14884" max="15105" width="11.42578125" style="14"/>
    <col min="15106" max="15118" width="0" style="14" hidden="1" customWidth="1"/>
    <col min="15119" max="15119" width="14.85546875" style="14" customWidth="1"/>
    <col min="15120" max="15120" width="4" style="14" customWidth="1"/>
    <col min="15121" max="15121" width="18.7109375" style="14" customWidth="1"/>
    <col min="15122" max="15123" width="14.85546875" style="14" customWidth="1"/>
    <col min="15124" max="15124" width="0" style="14" hidden="1" customWidth="1"/>
    <col min="15125" max="15125" width="8.42578125" style="14" customWidth="1"/>
    <col min="15126" max="15126" width="22.7109375" style="14" customWidth="1"/>
    <col min="15127" max="15127" width="8.42578125" style="14" customWidth="1"/>
    <col min="15128" max="15128" width="22.7109375" style="14" customWidth="1"/>
    <col min="15129" max="15129" width="8.42578125" style="14" customWidth="1"/>
    <col min="15130" max="15130" width="22.7109375" style="14" customWidth="1"/>
    <col min="15131" max="15131" width="8.42578125" style="14" customWidth="1"/>
    <col min="15132" max="15132" width="22.7109375" style="14" customWidth="1"/>
    <col min="15133" max="15133" width="8.42578125" style="14" customWidth="1"/>
    <col min="15134" max="15134" width="22.7109375" style="14" customWidth="1"/>
    <col min="15135" max="15135" width="8.42578125" style="14" customWidth="1"/>
    <col min="15136" max="15136" width="22.7109375" style="14" customWidth="1"/>
    <col min="15137" max="15137" width="14.85546875" style="14" customWidth="1"/>
    <col min="15138" max="15138" width="12.85546875" style="14" customWidth="1"/>
    <col min="15139" max="15139" width="29" style="14" customWidth="1"/>
    <col min="15140" max="15361" width="11.42578125" style="14"/>
    <col min="15362" max="15374" width="0" style="14" hidden="1" customWidth="1"/>
    <col min="15375" max="15375" width="14.85546875" style="14" customWidth="1"/>
    <col min="15376" max="15376" width="4" style="14" customWidth="1"/>
    <col min="15377" max="15377" width="18.7109375" style="14" customWidth="1"/>
    <col min="15378" max="15379" width="14.85546875" style="14" customWidth="1"/>
    <col min="15380" max="15380" width="0" style="14" hidden="1" customWidth="1"/>
    <col min="15381" max="15381" width="8.42578125" style="14" customWidth="1"/>
    <col min="15382" max="15382" width="22.7109375" style="14" customWidth="1"/>
    <col min="15383" max="15383" width="8.42578125" style="14" customWidth="1"/>
    <col min="15384" max="15384" width="22.7109375" style="14" customWidth="1"/>
    <col min="15385" max="15385" width="8.42578125" style="14" customWidth="1"/>
    <col min="15386" max="15386" width="22.7109375" style="14" customWidth="1"/>
    <col min="15387" max="15387" width="8.42578125" style="14" customWidth="1"/>
    <col min="15388" max="15388" width="22.7109375" style="14" customWidth="1"/>
    <col min="15389" max="15389" width="8.42578125" style="14" customWidth="1"/>
    <col min="15390" max="15390" width="22.7109375" style="14" customWidth="1"/>
    <col min="15391" max="15391" width="8.42578125" style="14" customWidth="1"/>
    <col min="15392" max="15392" width="22.7109375" style="14" customWidth="1"/>
    <col min="15393" max="15393" width="14.85546875" style="14" customWidth="1"/>
    <col min="15394" max="15394" width="12.85546875" style="14" customWidth="1"/>
    <col min="15395" max="15395" width="29" style="14" customWidth="1"/>
    <col min="15396" max="15617" width="11.42578125" style="14"/>
    <col min="15618" max="15630" width="0" style="14" hidden="1" customWidth="1"/>
    <col min="15631" max="15631" width="14.85546875" style="14" customWidth="1"/>
    <col min="15632" max="15632" width="4" style="14" customWidth="1"/>
    <col min="15633" max="15633" width="18.7109375" style="14" customWidth="1"/>
    <col min="15634" max="15635" width="14.85546875" style="14" customWidth="1"/>
    <col min="15636" max="15636" width="0" style="14" hidden="1" customWidth="1"/>
    <col min="15637" max="15637" width="8.42578125" style="14" customWidth="1"/>
    <col min="15638" max="15638" width="22.7109375" style="14" customWidth="1"/>
    <col min="15639" max="15639" width="8.42578125" style="14" customWidth="1"/>
    <col min="15640" max="15640" width="22.7109375" style="14" customWidth="1"/>
    <col min="15641" max="15641" width="8.42578125" style="14" customWidth="1"/>
    <col min="15642" max="15642" width="22.7109375" style="14" customWidth="1"/>
    <col min="15643" max="15643" width="8.42578125" style="14" customWidth="1"/>
    <col min="15644" max="15644" width="22.7109375" style="14" customWidth="1"/>
    <col min="15645" max="15645" width="8.42578125" style="14" customWidth="1"/>
    <col min="15646" max="15646" width="22.7109375" style="14" customWidth="1"/>
    <col min="15647" max="15647" width="8.42578125" style="14" customWidth="1"/>
    <col min="15648" max="15648" width="22.7109375" style="14" customWidth="1"/>
    <col min="15649" max="15649" width="14.85546875" style="14" customWidth="1"/>
    <col min="15650" max="15650" width="12.85546875" style="14" customWidth="1"/>
    <col min="15651" max="15651" width="29" style="14" customWidth="1"/>
    <col min="15652" max="15873" width="11.42578125" style="14"/>
    <col min="15874" max="15886" width="0" style="14" hidden="1" customWidth="1"/>
    <col min="15887" max="15887" width="14.85546875" style="14" customWidth="1"/>
    <col min="15888" max="15888" width="4" style="14" customWidth="1"/>
    <col min="15889" max="15889" width="18.7109375" style="14" customWidth="1"/>
    <col min="15890" max="15891" width="14.85546875" style="14" customWidth="1"/>
    <col min="15892" max="15892" width="0" style="14" hidden="1" customWidth="1"/>
    <col min="15893" max="15893" width="8.42578125" style="14" customWidth="1"/>
    <col min="15894" max="15894" width="22.7109375" style="14" customWidth="1"/>
    <col min="15895" max="15895" width="8.42578125" style="14" customWidth="1"/>
    <col min="15896" max="15896" width="22.7109375" style="14" customWidth="1"/>
    <col min="15897" max="15897" width="8.42578125" style="14" customWidth="1"/>
    <col min="15898" max="15898" width="22.7109375" style="14" customWidth="1"/>
    <col min="15899" max="15899" width="8.42578125" style="14" customWidth="1"/>
    <col min="15900" max="15900" width="22.7109375" style="14" customWidth="1"/>
    <col min="15901" max="15901" width="8.42578125" style="14" customWidth="1"/>
    <col min="15902" max="15902" width="22.7109375" style="14" customWidth="1"/>
    <col min="15903" max="15903" width="8.42578125" style="14" customWidth="1"/>
    <col min="15904" max="15904" width="22.7109375" style="14" customWidth="1"/>
    <col min="15905" max="15905" width="14.85546875" style="14" customWidth="1"/>
    <col min="15906" max="15906" width="12.85546875" style="14" customWidth="1"/>
    <col min="15907" max="15907" width="29" style="14" customWidth="1"/>
    <col min="15908" max="16129" width="11.42578125" style="14"/>
    <col min="16130" max="16142" width="0" style="14" hidden="1" customWidth="1"/>
    <col min="16143" max="16143" width="14.85546875" style="14" customWidth="1"/>
    <col min="16144" max="16144" width="4" style="14" customWidth="1"/>
    <col min="16145" max="16145" width="18.7109375" style="14" customWidth="1"/>
    <col min="16146" max="16147" width="14.85546875" style="14" customWidth="1"/>
    <col min="16148" max="16148" width="0" style="14" hidden="1" customWidth="1"/>
    <col min="16149" max="16149" width="8.42578125" style="14" customWidth="1"/>
    <col min="16150" max="16150" width="22.7109375" style="14" customWidth="1"/>
    <col min="16151" max="16151" width="8.42578125" style="14" customWidth="1"/>
    <col min="16152" max="16152" width="22.7109375" style="14" customWidth="1"/>
    <col min="16153" max="16153" width="8.42578125" style="14" customWidth="1"/>
    <col min="16154" max="16154" width="22.7109375" style="14" customWidth="1"/>
    <col min="16155" max="16155" width="8.42578125" style="14" customWidth="1"/>
    <col min="16156" max="16156" width="22.7109375" style="14" customWidth="1"/>
    <col min="16157" max="16157" width="8.42578125" style="14" customWidth="1"/>
    <col min="16158" max="16158" width="22.7109375" style="14" customWidth="1"/>
    <col min="16159" max="16159" width="8.42578125" style="14" customWidth="1"/>
    <col min="16160" max="16160" width="22.7109375" style="14" customWidth="1"/>
    <col min="16161" max="16161" width="14.85546875" style="14" customWidth="1"/>
    <col min="16162" max="16162" width="12.85546875" style="14" customWidth="1"/>
    <col min="16163" max="16163" width="29" style="14" customWidth="1"/>
    <col min="16164" max="16384" width="11.42578125" style="14"/>
  </cols>
  <sheetData>
    <row r="1" spans="1:38" s="1" customFormat="1" ht="19.5" hidden="1" customHeight="1" x14ac:dyDescent="0.25">
      <c r="H1" s="2"/>
      <c r="I1" s="2"/>
      <c r="M1" s="2"/>
      <c r="N1" s="577" t="s">
        <v>521</v>
      </c>
      <c r="O1" s="577"/>
      <c r="P1" s="577"/>
      <c r="Q1" s="577"/>
      <c r="R1" s="577"/>
      <c r="S1" s="577"/>
      <c r="T1" s="577"/>
      <c r="U1" s="577"/>
      <c r="V1" s="577"/>
      <c r="W1" s="577"/>
      <c r="X1" s="577"/>
      <c r="Y1" s="577"/>
      <c r="Z1" s="577"/>
      <c r="AA1" s="577"/>
      <c r="AB1" s="577"/>
      <c r="AC1" s="577"/>
      <c r="AD1" s="577"/>
      <c r="AE1" s="577"/>
      <c r="AF1" s="577"/>
      <c r="AG1" s="577"/>
      <c r="AH1" s="577"/>
    </row>
    <row r="2" spans="1:38" s="1" customFormat="1" ht="19.5" hidden="1" customHeight="1" x14ac:dyDescent="0.25">
      <c r="H2" s="2"/>
      <c r="I2" s="2"/>
      <c r="M2" s="2"/>
      <c r="N2" s="3" t="s">
        <v>478</v>
      </c>
      <c r="O2" s="178" t="s">
        <v>480</v>
      </c>
      <c r="P2" s="4" t="s">
        <v>481</v>
      </c>
      <c r="T2" s="4" t="s">
        <v>481</v>
      </c>
      <c r="AH2" s="7"/>
    </row>
    <row r="3" spans="1:38" s="1" customFormat="1" ht="19.5" hidden="1" customHeight="1" x14ac:dyDescent="0.25">
      <c r="H3" s="2"/>
      <c r="I3" s="2"/>
      <c r="M3" s="2"/>
      <c r="N3" s="3" t="s">
        <v>479</v>
      </c>
      <c r="O3" s="179" t="s">
        <v>482</v>
      </c>
      <c r="P3" s="181" t="s">
        <v>491</v>
      </c>
      <c r="T3" s="181" t="s">
        <v>491</v>
      </c>
      <c r="AI3" s="7"/>
    </row>
    <row r="4" spans="1:38" s="1" customFormat="1" ht="19.5" hidden="1" customHeight="1" x14ac:dyDescent="0.25">
      <c r="H4" s="2"/>
      <c r="I4" s="2"/>
      <c r="M4" s="2"/>
      <c r="O4" s="179" t="s">
        <v>483</v>
      </c>
      <c r="P4" s="181" t="s">
        <v>492</v>
      </c>
      <c r="T4" s="181" t="s">
        <v>492</v>
      </c>
      <c r="V4" s="4"/>
      <c r="AI4" s="7"/>
    </row>
    <row r="5" spans="1:38" s="1" customFormat="1" ht="19.5" hidden="1" customHeight="1" x14ac:dyDescent="0.25">
      <c r="H5" s="2"/>
      <c r="I5" s="2"/>
      <c r="M5" s="2"/>
      <c r="O5" s="179" t="s">
        <v>484</v>
      </c>
      <c r="P5" s="181" t="s">
        <v>493</v>
      </c>
      <c r="T5" s="181" t="s">
        <v>493</v>
      </c>
      <c r="V5" s="4"/>
      <c r="AI5" s="7"/>
    </row>
    <row r="6" spans="1:38" s="1" customFormat="1" ht="19.5" hidden="1" customHeight="1" x14ac:dyDescent="0.25">
      <c r="H6" s="2"/>
      <c r="I6" s="2"/>
      <c r="M6" s="2"/>
      <c r="O6" s="179" t="s">
        <v>485</v>
      </c>
      <c r="P6" s="181" t="s">
        <v>494</v>
      </c>
      <c r="T6" s="181" t="s">
        <v>494</v>
      </c>
      <c r="V6" s="4"/>
      <c r="AI6" s="7"/>
    </row>
    <row r="7" spans="1:38" s="1" customFormat="1" ht="20.100000000000001" customHeight="1" x14ac:dyDescent="0.25">
      <c r="H7" s="2"/>
      <c r="I7" s="2"/>
      <c r="M7" s="2"/>
      <c r="N7" s="3"/>
      <c r="P7" s="4"/>
      <c r="Q7" s="5"/>
      <c r="R7" s="5"/>
      <c r="S7" s="5"/>
      <c r="V7" s="6"/>
      <c r="AI7" s="7"/>
    </row>
    <row r="8" spans="1:38" s="9" customFormat="1" ht="24.75" customHeight="1" x14ac:dyDescent="0.25">
      <c r="A8" s="596" t="s">
        <v>0</v>
      </c>
      <c r="B8" s="597" t="s">
        <v>1</v>
      </c>
      <c r="C8" s="598"/>
      <c r="D8" s="597" t="s">
        <v>2</v>
      </c>
      <c r="E8" s="598"/>
      <c r="F8" s="597" t="s">
        <v>3</v>
      </c>
      <c r="G8" s="598"/>
      <c r="H8" s="596" t="s">
        <v>4</v>
      </c>
      <c r="I8" s="597" t="s">
        <v>5</v>
      </c>
      <c r="J8" s="598"/>
      <c r="K8" s="597" t="s">
        <v>6</v>
      </c>
      <c r="L8" s="598"/>
      <c r="M8" s="578" t="s">
        <v>7</v>
      </c>
      <c r="N8" s="579"/>
      <c r="O8" s="578" t="s">
        <v>8</v>
      </c>
      <c r="P8" s="579"/>
      <c r="Q8" s="584" t="s">
        <v>520</v>
      </c>
      <c r="R8" s="584" t="s">
        <v>522</v>
      </c>
      <c r="S8" s="584" t="s">
        <v>524</v>
      </c>
      <c r="T8" s="602" t="s">
        <v>8</v>
      </c>
      <c r="U8" s="602" t="s">
        <v>525</v>
      </c>
      <c r="V8" s="602"/>
      <c r="W8" s="602"/>
      <c r="X8" s="602"/>
      <c r="Y8" s="602"/>
      <c r="Z8" s="602"/>
      <c r="AA8" s="602"/>
      <c r="AB8" s="602"/>
      <c r="AC8" s="602"/>
      <c r="AD8" s="602"/>
      <c r="AE8" s="605" t="s">
        <v>526</v>
      </c>
      <c r="AF8" s="606"/>
      <c r="AG8" s="584" t="s">
        <v>9</v>
      </c>
      <c r="AH8" s="584" t="s">
        <v>527</v>
      </c>
      <c r="AI8" s="601"/>
      <c r="AJ8" s="8"/>
      <c r="AK8" s="8"/>
      <c r="AL8" s="8"/>
    </row>
    <row r="9" spans="1:38" s="9" customFormat="1" ht="20.25" customHeight="1" x14ac:dyDescent="0.25">
      <c r="A9" s="596"/>
      <c r="B9" s="599"/>
      <c r="C9" s="600"/>
      <c r="D9" s="599"/>
      <c r="E9" s="600"/>
      <c r="F9" s="599"/>
      <c r="G9" s="600"/>
      <c r="H9" s="596"/>
      <c r="I9" s="599"/>
      <c r="J9" s="600"/>
      <c r="K9" s="599"/>
      <c r="L9" s="600"/>
      <c r="M9" s="580"/>
      <c r="N9" s="581"/>
      <c r="O9" s="580"/>
      <c r="P9" s="581"/>
      <c r="Q9" s="585"/>
      <c r="R9" s="585"/>
      <c r="S9" s="585"/>
      <c r="T9" s="602"/>
      <c r="U9" s="602">
        <v>2017</v>
      </c>
      <c r="V9" s="602"/>
      <c r="W9" s="602">
        <v>2018</v>
      </c>
      <c r="X9" s="602"/>
      <c r="Y9" s="602">
        <v>2019</v>
      </c>
      <c r="Z9" s="602"/>
      <c r="AA9" s="602">
        <v>2020</v>
      </c>
      <c r="AB9" s="602"/>
      <c r="AC9" s="602">
        <v>2021</v>
      </c>
      <c r="AD9" s="602"/>
      <c r="AE9" s="578" t="s">
        <v>11</v>
      </c>
      <c r="AF9" s="587" t="s">
        <v>12</v>
      </c>
      <c r="AG9" s="585"/>
      <c r="AH9" s="585"/>
      <c r="AI9" s="601"/>
      <c r="AJ9" s="8"/>
      <c r="AK9" s="8"/>
      <c r="AL9" s="8"/>
    </row>
    <row r="10" spans="1:38" ht="15" customHeight="1" x14ac:dyDescent="0.25">
      <c r="A10" s="11">
        <v>1</v>
      </c>
      <c r="B10" s="603">
        <v>2</v>
      </c>
      <c r="C10" s="604"/>
      <c r="D10" s="603">
        <v>3</v>
      </c>
      <c r="E10" s="604"/>
      <c r="F10" s="603">
        <v>4</v>
      </c>
      <c r="G10" s="604"/>
      <c r="H10" s="11">
        <v>5</v>
      </c>
      <c r="I10" s="603">
        <v>6</v>
      </c>
      <c r="J10" s="604"/>
      <c r="K10" s="603">
        <v>7</v>
      </c>
      <c r="L10" s="604"/>
      <c r="M10" s="582"/>
      <c r="N10" s="583"/>
      <c r="O10" s="582"/>
      <c r="P10" s="583"/>
      <c r="Q10" s="586"/>
      <c r="R10" s="586"/>
      <c r="S10" s="586"/>
      <c r="T10" s="423">
        <v>13</v>
      </c>
      <c r="U10" s="433" t="s">
        <v>11</v>
      </c>
      <c r="V10" s="442" t="s">
        <v>12</v>
      </c>
      <c r="W10" s="433" t="s">
        <v>11</v>
      </c>
      <c r="X10" s="442" t="s">
        <v>12</v>
      </c>
      <c r="Y10" s="433" t="s">
        <v>11</v>
      </c>
      <c r="Z10" s="442" t="s">
        <v>12</v>
      </c>
      <c r="AA10" s="433" t="s">
        <v>11</v>
      </c>
      <c r="AB10" s="442" t="s">
        <v>12</v>
      </c>
      <c r="AC10" s="433" t="s">
        <v>11</v>
      </c>
      <c r="AD10" s="442" t="s">
        <v>12</v>
      </c>
      <c r="AE10" s="582"/>
      <c r="AF10" s="587"/>
      <c r="AG10" s="586"/>
      <c r="AH10" s="586"/>
      <c r="AI10" s="601"/>
      <c r="AJ10" s="13"/>
      <c r="AK10" s="13"/>
      <c r="AL10" s="13"/>
    </row>
    <row r="11" spans="1:38" s="327" customFormat="1" ht="15" customHeight="1" x14ac:dyDescent="0.25">
      <c r="A11" s="323"/>
      <c r="B11" s="324"/>
      <c r="C11" s="325"/>
      <c r="D11" s="324"/>
      <c r="E11" s="325"/>
      <c r="F11" s="324"/>
      <c r="G11" s="325"/>
      <c r="H11" s="323"/>
      <c r="I11" s="324"/>
      <c r="J11" s="325"/>
      <c r="K11" s="324"/>
      <c r="L11" s="325"/>
      <c r="M11" s="326"/>
      <c r="N11" s="322" t="s">
        <v>482</v>
      </c>
      <c r="O11" s="322" t="s">
        <v>483</v>
      </c>
      <c r="P11" s="322" t="s">
        <v>484</v>
      </c>
      <c r="Q11" s="322" t="s">
        <v>485</v>
      </c>
      <c r="R11" s="322" t="s">
        <v>502</v>
      </c>
      <c r="S11" s="322" t="s">
        <v>503</v>
      </c>
      <c r="T11" s="322" t="s">
        <v>504</v>
      </c>
      <c r="U11" s="322" t="s">
        <v>505</v>
      </c>
      <c r="V11" s="322" t="s">
        <v>506</v>
      </c>
      <c r="W11" s="322" t="s">
        <v>507</v>
      </c>
      <c r="X11" s="322" t="s">
        <v>508</v>
      </c>
      <c r="Y11" s="322" t="s">
        <v>509</v>
      </c>
      <c r="Z11" s="322" t="s">
        <v>510</v>
      </c>
      <c r="AA11" s="322" t="s">
        <v>511</v>
      </c>
      <c r="AB11" s="322" t="s">
        <v>512</v>
      </c>
      <c r="AC11" s="322" t="s">
        <v>513</v>
      </c>
      <c r="AD11" s="322" t="s">
        <v>514</v>
      </c>
      <c r="AE11" s="322" t="s">
        <v>515</v>
      </c>
      <c r="AF11" s="322" t="s">
        <v>516</v>
      </c>
      <c r="AG11" s="322" t="s">
        <v>517</v>
      </c>
      <c r="AH11" s="322" t="s">
        <v>523</v>
      </c>
      <c r="AI11" s="229"/>
      <c r="AJ11" s="230"/>
      <c r="AK11" s="230"/>
      <c r="AL11" s="230"/>
    </row>
    <row r="12" spans="1:38" ht="36" customHeight="1" x14ac:dyDescent="0.25">
      <c r="A12" s="607" t="s">
        <v>13</v>
      </c>
      <c r="B12" s="607">
        <v>1</v>
      </c>
      <c r="C12" s="607" t="s">
        <v>14</v>
      </c>
      <c r="D12" s="15">
        <v>1</v>
      </c>
      <c r="E12" s="607" t="s">
        <v>15</v>
      </c>
      <c r="F12" s="15"/>
      <c r="G12" s="607" t="s">
        <v>16</v>
      </c>
      <c r="H12" s="15" t="s">
        <v>17</v>
      </c>
      <c r="I12" s="393">
        <v>1</v>
      </c>
      <c r="J12" s="607" t="s">
        <v>18</v>
      </c>
      <c r="K12" s="393"/>
      <c r="L12" s="607" t="s">
        <v>19</v>
      </c>
      <c r="M12" s="566">
        <v>1</v>
      </c>
      <c r="N12" s="609" t="s">
        <v>20</v>
      </c>
      <c r="O12" s="401">
        <v>1</v>
      </c>
      <c r="P12" s="234" t="s">
        <v>495</v>
      </c>
      <c r="Q12" s="612" t="s">
        <v>530</v>
      </c>
      <c r="R12" s="423" t="s">
        <v>21</v>
      </c>
      <c r="S12" s="235">
        <v>1</v>
      </c>
      <c r="T12" s="288" t="s">
        <v>22</v>
      </c>
      <c r="U12" s="235">
        <f>Sheet6!J9</f>
        <v>0.88460000000000005</v>
      </c>
      <c r="V12" s="18">
        <f>Sheet6!K9</f>
        <v>876193932</v>
      </c>
      <c r="W12" s="16">
        <f>Sheet6!L9</f>
        <v>0.91400000000000003</v>
      </c>
      <c r="X12" s="18">
        <f>Sheet6!M9</f>
        <v>688023514</v>
      </c>
      <c r="Y12" s="16">
        <v>1</v>
      </c>
      <c r="Z12" s="18">
        <f>Sheet6!O9</f>
        <v>876041012</v>
      </c>
      <c r="AA12" s="16">
        <v>1</v>
      </c>
      <c r="AB12" s="18">
        <f>Sheet6!Q9</f>
        <v>876041012</v>
      </c>
      <c r="AC12" s="16">
        <v>1</v>
      </c>
      <c r="AD12" s="18">
        <f>Sheet6!S9</f>
        <v>902322242.36000001</v>
      </c>
      <c r="AE12" s="237">
        <f>(U12+W12+Y12+AA12+AC12)</f>
        <v>4.7986000000000004</v>
      </c>
      <c r="AF12" s="236">
        <f t="shared" ref="AF12:AF21" si="0">AD12+AB12+Z12+X12+V12</f>
        <v>4218621712.3600001</v>
      </c>
      <c r="AG12" s="566" t="s">
        <v>23</v>
      </c>
      <c r="AH12" s="431" t="s">
        <v>24</v>
      </c>
      <c r="AI12" s="506" t="s">
        <v>592</v>
      </c>
      <c r="AJ12" s="501"/>
      <c r="AK12" s="544">
        <f>AB12*3%</f>
        <v>26281230.359999999</v>
      </c>
      <c r="AL12" s="13"/>
    </row>
    <row r="13" spans="1:38" ht="35.25" customHeight="1" x14ac:dyDescent="0.25">
      <c r="A13" s="608"/>
      <c r="B13" s="608"/>
      <c r="C13" s="608"/>
      <c r="D13" s="20"/>
      <c r="E13" s="608"/>
      <c r="F13" s="20"/>
      <c r="G13" s="608"/>
      <c r="H13" s="20"/>
      <c r="I13" s="394"/>
      <c r="J13" s="608"/>
      <c r="K13" s="394"/>
      <c r="L13" s="608"/>
      <c r="M13" s="567"/>
      <c r="N13" s="614"/>
      <c r="O13" s="401">
        <v>2</v>
      </c>
      <c r="P13" s="234" t="s">
        <v>497</v>
      </c>
      <c r="Q13" s="613"/>
      <c r="R13" s="423" t="s">
        <v>21</v>
      </c>
      <c r="S13" s="235">
        <v>1</v>
      </c>
      <c r="T13" s="288" t="s">
        <v>22</v>
      </c>
      <c r="U13" s="235">
        <f>Sheet6!J10</f>
        <v>0.94620000000000004</v>
      </c>
      <c r="V13" s="18">
        <f>Sheet6!K10</f>
        <v>185894840</v>
      </c>
      <c r="W13" s="16">
        <f>Sheet6!L10</f>
        <v>0.96679999999999999</v>
      </c>
      <c r="X13" s="18">
        <f>Sheet6!M10</f>
        <v>139528695</v>
      </c>
      <c r="Y13" s="16">
        <v>2</v>
      </c>
      <c r="Z13" s="18">
        <f>Sheet6!O10</f>
        <v>162945940</v>
      </c>
      <c r="AA13" s="16">
        <v>2</v>
      </c>
      <c r="AB13" s="18">
        <f>Sheet6!Q10</f>
        <v>162945940</v>
      </c>
      <c r="AC13" s="16">
        <v>2</v>
      </c>
      <c r="AD13" s="18">
        <f>Sheet6!S10</f>
        <v>167834318.19999999</v>
      </c>
      <c r="AE13" s="237">
        <f t="shared" ref="AE13:AE21" si="1">(U13+W13+Y13+AA13+AC13)</f>
        <v>7.9130000000000003</v>
      </c>
      <c r="AF13" s="236">
        <f t="shared" si="0"/>
        <v>819149733.20000005</v>
      </c>
      <c r="AG13" s="567"/>
      <c r="AH13" s="431" t="s">
        <v>26</v>
      </c>
      <c r="AI13" s="506" t="s">
        <v>26</v>
      </c>
      <c r="AJ13" s="501"/>
      <c r="AK13" s="544">
        <f t="shared" ref="AK13:AK77" si="2">AB13*3%</f>
        <v>4888378.2</v>
      </c>
      <c r="AL13" s="13"/>
    </row>
    <row r="14" spans="1:38" ht="35.25" customHeight="1" x14ac:dyDescent="0.25">
      <c r="A14" s="608"/>
      <c r="B14" s="608"/>
      <c r="C14" s="608"/>
      <c r="D14" s="20"/>
      <c r="E14" s="608"/>
      <c r="F14" s="20"/>
      <c r="G14" s="608"/>
      <c r="H14" s="20"/>
      <c r="I14" s="394"/>
      <c r="J14" s="608"/>
      <c r="K14" s="394"/>
      <c r="L14" s="608"/>
      <c r="M14" s="567"/>
      <c r="N14" s="614"/>
      <c r="O14" s="401">
        <v>3</v>
      </c>
      <c r="P14" s="234" t="s">
        <v>496</v>
      </c>
      <c r="Q14" s="613"/>
      <c r="R14" s="423" t="s">
        <v>21</v>
      </c>
      <c r="S14" s="235">
        <v>1</v>
      </c>
      <c r="T14" s="288" t="s">
        <v>22</v>
      </c>
      <c r="U14" s="235">
        <f>Sheet6!J11</f>
        <v>0.93049999999999999</v>
      </c>
      <c r="V14" s="18">
        <f>Sheet6!K11</f>
        <v>181522400</v>
      </c>
      <c r="W14" s="16">
        <f>Sheet6!L11</f>
        <v>0.97529999999999994</v>
      </c>
      <c r="X14" s="18">
        <f>Sheet6!M11</f>
        <v>135128690</v>
      </c>
      <c r="Y14" s="16">
        <v>3</v>
      </c>
      <c r="Z14" s="18">
        <f>Sheet6!O11</f>
        <v>160555740</v>
      </c>
      <c r="AA14" s="16">
        <v>3</v>
      </c>
      <c r="AB14" s="18">
        <f>Sheet6!Q11</f>
        <v>160555740</v>
      </c>
      <c r="AC14" s="16">
        <v>3</v>
      </c>
      <c r="AD14" s="18">
        <f>Sheet6!S11</f>
        <v>165372412.19999999</v>
      </c>
      <c r="AE14" s="237">
        <f t="shared" si="1"/>
        <v>10.905799999999999</v>
      </c>
      <c r="AF14" s="236">
        <f t="shared" si="0"/>
        <v>803134982.20000005</v>
      </c>
      <c r="AG14" s="567"/>
      <c r="AH14" s="534" t="s">
        <v>25</v>
      </c>
      <c r="AI14" s="506" t="s">
        <v>25</v>
      </c>
      <c r="AJ14" s="501"/>
      <c r="AK14" s="544">
        <f t="shared" si="2"/>
        <v>4816672.2</v>
      </c>
      <c r="AL14" s="13"/>
    </row>
    <row r="15" spans="1:38" ht="35.25" customHeight="1" x14ac:dyDescent="0.25">
      <c r="A15" s="608"/>
      <c r="B15" s="608"/>
      <c r="C15" s="608"/>
      <c r="D15" s="20"/>
      <c r="E15" s="608"/>
      <c r="F15" s="20"/>
      <c r="G15" s="608"/>
      <c r="H15" s="20"/>
      <c r="I15" s="394"/>
      <c r="J15" s="608"/>
      <c r="K15" s="394"/>
      <c r="L15" s="608"/>
      <c r="M15" s="567"/>
      <c r="N15" s="614"/>
      <c r="O15" s="401">
        <v>4</v>
      </c>
      <c r="P15" s="234" t="s">
        <v>498</v>
      </c>
      <c r="Q15" s="436"/>
      <c r="R15" s="423" t="s">
        <v>21</v>
      </c>
      <c r="S15" s="235">
        <v>1</v>
      </c>
      <c r="T15" s="288" t="s">
        <v>22</v>
      </c>
      <c r="U15" s="235">
        <f>Sheet6!J12</f>
        <v>0.92200000000000004</v>
      </c>
      <c r="V15" s="18">
        <f>Sheet6!K12</f>
        <v>177385980</v>
      </c>
      <c r="W15" s="16">
        <f>Sheet6!L12</f>
        <v>0.95630000000000004</v>
      </c>
      <c r="X15" s="18">
        <f>Sheet6!M12</f>
        <v>133848415</v>
      </c>
      <c r="Y15" s="16">
        <v>4</v>
      </c>
      <c r="Z15" s="18">
        <f>Sheet6!O12</f>
        <v>166846840</v>
      </c>
      <c r="AA15" s="16">
        <v>4</v>
      </c>
      <c r="AB15" s="18">
        <f>Sheet6!Q12</f>
        <v>166846840</v>
      </c>
      <c r="AC15" s="16">
        <v>4</v>
      </c>
      <c r="AD15" s="18">
        <f>Sheet6!S12</f>
        <v>171852245.19999999</v>
      </c>
      <c r="AE15" s="237">
        <f t="shared" si="1"/>
        <v>13.878299999999999</v>
      </c>
      <c r="AF15" s="236">
        <f t="shared" si="0"/>
        <v>816780320.20000005</v>
      </c>
      <c r="AG15" s="567"/>
      <c r="AH15" s="431" t="s">
        <v>27</v>
      </c>
      <c r="AI15" s="506" t="s">
        <v>27</v>
      </c>
      <c r="AJ15" s="501"/>
      <c r="AK15" s="544">
        <f t="shared" si="2"/>
        <v>5005405.2</v>
      </c>
      <c r="AL15" s="13"/>
    </row>
    <row r="16" spans="1:38" ht="35.25" customHeight="1" x14ac:dyDescent="0.25">
      <c r="A16" s="608"/>
      <c r="B16" s="608"/>
      <c r="C16" s="608"/>
      <c r="D16" s="20"/>
      <c r="E16" s="608"/>
      <c r="F16" s="20"/>
      <c r="G16" s="608"/>
      <c r="H16" s="20"/>
      <c r="I16" s="394"/>
      <c r="J16" s="608"/>
      <c r="K16" s="394"/>
      <c r="L16" s="608"/>
      <c r="M16" s="567"/>
      <c r="N16" s="614"/>
      <c r="O16" s="401">
        <v>5</v>
      </c>
      <c r="P16" s="234" t="s">
        <v>499</v>
      </c>
      <c r="Q16" s="436"/>
      <c r="R16" s="423" t="s">
        <v>21</v>
      </c>
      <c r="S16" s="235">
        <v>1</v>
      </c>
      <c r="T16" s="288" t="s">
        <v>22</v>
      </c>
      <c r="U16" s="235">
        <f>Sheet6!J13</f>
        <v>0.92310000000000003</v>
      </c>
      <c r="V16" s="18">
        <f>Sheet6!K13</f>
        <v>180394640</v>
      </c>
      <c r="W16" s="16">
        <f>Sheet6!L13</f>
        <v>0.9617</v>
      </c>
      <c r="X16" s="18">
        <f>Sheet6!M13</f>
        <v>135516006</v>
      </c>
      <c r="Y16" s="16">
        <v>5</v>
      </c>
      <c r="Z16" s="18">
        <f>Sheet6!O13</f>
        <v>164839740</v>
      </c>
      <c r="AA16" s="16">
        <v>5</v>
      </c>
      <c r="AB16" s="18">
        <f>Sheet6!Q13</f>
        <v>164839740</v>
      </c>
      <c r="AC16" s="16">
        <v>5</v>
      </c>
      <c r="AD16" s="18">
        <f>Sheet6!S13</f>
        <v>169784932.19999999</v>
      </c>
      <c r="AE16" s="237">
        <f t="shared" si="1"/>
        <v>16.884799999999998</v>
      </c>
      <c r="AF16" s="236">
        <f t="shared" si="0"/>
        <v>815375058.20000005</v>
      </c>
      <c r="AG16" s="567"/>
      <c r="AH16" s="431" t="s">
        <v>28</v>
      </c>
      <c r="AI16" s="506" t="s">
        <v>28</v>
      </c>
      <c r="AJ16" s="501"/>
      <c r="AK16" s="544">
        <f t="shared" si="2"/>
        <v>4945192.2</v>
      </c>
      <c r="AL16" s="13"/>
    </row>
    <row r="17" spans="1:38" ht="35.25" customHeight="1" x14ac:dyDescent="0.25">
      <c r="A17" s="608"/>
      <c r="B17" s="608"/>
      <c r="C17" s="608"/>
      <c r="D17" s="20"/>
      <c r="E17" s="608"/>
      <c r="F17" s="20"/>
      <c r="G17" s="608"/>
      <c r="H17" s="20"/>
      <c r="I17" s="394"/>
      <c r="J17" s="608"/>
      <c r="K17" s="394"/>
      <c r="L17" s="608"/>
      <c r="M17" s="567"/>
      <c r="N17" s="614"/>
      <c r="O17" s="401">
        <v>6</v>
      </c>
      <c r="P17" s="234" t="s">
        <v>500</v>
      </c>
      <c r="Q17" s="436"/>
      <c r="R17" s="423" t="s">
        <v>21</v>
      </c>
      <c r="S17" s="235">
        <v>1</v>
      </c>
      <c r="T17" s="288" t="s">
        <v>22</v>
      </c>
      <c r="U17" s="235">
        <f>Sheet6!J14</f>
        <v>0.92459999999999998</v>
      </c>
      <c r="V17" s="18">
        <f>Sheet6!K14</f>
        <v>181252640</v>
      </c>
      <c r="W17" s="16">
        <f>Sheet6!L14</f>
        <v>0.95299999999999996</v>
      </c>
      <c r="X17" s="18">
        <f>Sheet6!M14</f>
        <v>133667405</v>
      </c>
      <c r="Y17" s="16">
        <v>6</v>
      </c>
      <c r="Z17" s="18">
        <f>Sheet6!O14</f>
        <v>167285740</v>
      </c>
      <c r="AA17" s="16">
        <v>6</v>
      </c>
      <c r="AB17" s="18">
        <f>Sheet6!Q14</f>
        <v>167285740</v>
      </c>
      <c r="AC17" s="16">
        <v>6</v>
      </c>
      <c r="AD17" s="18">
        <f>Sheet6!S14</f>
        <v>172304312.19999999</v>
      </c>
      <c r="AE17" s="237">
        <f>(U17+W17+Y17+AA17+AC17)</f>
        <v>19.877600000000001</v>
      </c>
      <c r="AF17" s="236">
        <f t="shared" si="0"/>
        <v>821795837.20000005</v>
      </c>
      <c r="AG17" s="567"/>
      <c r="AH17" s="431" t="s">
        <v>29</v>
      </c>
      <c r="AI17" s="506" t="s">
        <v>29</v>
      </c>
      <c r="AJ17" s="501"/>
      <c r="AK17" s="544">
        <f t="shared" si="2"/>
        <v>5018572.2</v>
      </c>
      <c r="AL17" s="13"/>
    </row>
    <row r="18" spans="1:38" ht="35.25" customHeight="1" x14ac:dyDescent="0.25">
      <c r="A18" s="608"/>
      <c r="B18" s="608"/>
      <c r="C18" s="608"/>
      <c r="D18" s="20"/>
      <c r="E18" s="608"/>
      <c r="F18" s="20"/>
      <c r="G18" s="608"/>
      <c r="H18" s="20"/>
      <c r="I18" s="394"/>
      <c r="J18" s="608"/>
      <c r="K18" s="394"/>
      <c r="L18" s="608"/>
      <c r="M18" s="576"/>
      <c r="N18" s="610"/>
      <c r="O18" s="401">
        <v>7</v>
      </c>
      <c r="P18" s="234" t="s">
        <v>501</v>
      </c>
      <c r="Q18" s="436"/>
      <c r="R18" s="423" t="s">
        <v>21</v>
      </c>
      <c r="S18" s="235">
        <v>1</v>
      </c>
      <c r="T18" s="288" t="s">
        <v>22</v>
      </c>
      <c r="U18" s="235">
        <f>Sheet6!J15</f>
        <v>0.9345</v>
      </c>
      <c r="V18" s="18">
        <f>Sheet6!K15</f>
        <v>188012640</v>
      </c>
      <c r="W18" s="16">
        <f>Sheet6!L15</f>
        <v>0.95679999999999998</v>
      </c>
      <c r="X18" s="18">
        <f>Sheet6!M15</f>
        <v>138509170</v>
      </c>
      <c r="Y18" s="16">
        <v>7</v>
      </c>
      <c r="Z18" s="18">
        <f>Sheet6!O15</f>
        <v>168602400</v>
      </c>
      <c r="AA18" s="16">
        <v>7</v>
      </c>
      <c r="AB18" s="18">
        <f>Sheet6!Q15</f>
        <v>168602400</v>
      </c>
      <c r="AC18" s="16">
        <v>7</v>
      </c>
      <c r="AD18" s="18">
        <f>Sheet6!S15</f>
        <v>173660472</v>
      </c>
      <c r="AE18" s="237">
        <f t="shared" si="1"/>
        <v>22.891300000000001</v>
      </c>
      <c r="AF18" s="236">
        <f t="shared" si="0"/>
        <v>837387082</v>
      </c>
      <c r="AG18" s="567"/>
      <c r="AH18" s="431" t="s">
        <v>30</v>
      </c>
      <c r="AI18" s="506" t="s">
        <v>30</v>
      </c>
      <c r="AJ18" s="501"/>
      <c r="AK18" s="544">
        <f t="shared" si="2"/>
        <v>5058072</v>
      </c>
      <c r="AL18" s="13"/>
    </row>
    <row r="19" spans="1:38" ht="48.75" hidden="1" customHeight="1" x14ac:dyDescent="0.25">
      <c r="A19" s="608"/>
      <c r="B19" s="608"/>
      <c r="C19" s="608"/>
      <c r="D19" s="15">
        <v>1</v>
      </c>
      <c r="E19" s="608"/>
      <c r="F19" s="15"/>
      <c r="G19" s="608"/>
      <c r="H19" s="15" t="s">
        <v>17</v>
      </c>
      <c r="I19" s="393">
        <v>1</v>
      </c>
      <c r="J19" s="608"/>
      <c r="K19" s="393"/>
      <c r="L19" s="608"/>
      <c r="M19" s="408"/>
      <c r="N19" s="412"/>
      <c r="O19" s="408"/>
      <c r="P19" s="533"/>
      <c r="Q19" s="402"/>
      <c r="R19" s="530" t="s">
        <v>21</v>
      </c>
      <c r="S19" s="556">
        <v>1</v>
      </c>
      <c r="T19" s="532" t="s">
        <v>22</v>
      </c>
      <c r="U19" s="556">
        <v>1</v>
      </c>
      <c r="V19" s="557">
        <f>Sheet2!L15</f>
        <v>0</v>
      </c>
      <c r="W19" s="558">
        <v>1</v>
      </c>
      <c r="X19" s="557">
        <f t="shared" ref="X19:X78" si="3">(V19*13.86%)+V19</f>
        <v>0</v>
      </c>
      <c r="Y19" s="558">
        <v>1</v>
      </c>
      <c r="Z19" s="557">
        <f t="shared" ref="Z19:Z77" si="4">(X19*10.86%)+X19</f>
        <v>0</v>
      </c>
      <c r="AA19" s="558">
        <v>1</v>
      </c>
      <c r="AB19" s="557">
        <f t="shared" ref="AB19:AB77" si="5">(Z19*10.19%)+Z19</f>
        <v>0</v>
      </c>
      <c r="AC19" s="558">
        <v>1</v>
      </c>
      <c r="AD19" s="557">
        <f t="shared" ref="AD19:AD77" si="6">(AB19*10.21%)+AB19</f>
        <v>0</v>
      </c>
      <c r="AE19" s="559">
        <f t="shared" si="1"/>
        <v>5</v>
      </c>
      <c r="AF19" s="236">
        <f t="shared" si="0"/>
        <v>0</v>
      </c>
      <c r="AG19" s="567"/>
      <c r="AH19" s="535" t="s">
        <v>24</v>
      </c>
      <c r="AI19" s="506"/>
      <c r="AJ19" s="501"/>
      <c r="AK19" s="544">
        <f t="shared" si="2"/>
        <v>0</v>
      </c>
      <c r="AL19" s="13"/>
    </row>
    <row r="20" spans="1:38" ht="49.5" customHeight="1" x14ac:dyDescent="0.25">
      <c r="A20" s="608"/>
      <c r="B20" s="608"/>
      <c r="C20" s="608"/>
      <c r="D20" s="20"/>
      <c r="E20" s="608"/>
      <c r="F20" s="20"/>
      <c r="G20" s="608"/>
      <c r="H20" s="20"/>
      <c r="I20" s="531"/>
      <c r="J20" s="608"/>
      <c r="K20" s="531"/>
      <c r="L20" s="608"/>
      <c r="M20" s="240">
        <v>2</v>
      </c>
      <c r="N20" s="240" t="s">
        <v>31</v>
      </c>
      <c r="O20" s="537">
        <v>1</v>
      </c>
      <c r="P20" s="240" t="s">
        <v>647</v>
      </c>
      <c r="Q20" s="615" t="s">
        <v>532</v>
      </c>
      <c r="R20" s="537" t="s">
        <v>21</v>
      </c>
      <c r="S20" s="235">
        <v>1</v>
      </c>
      <c r="T20" s="288" t="s">
        <v>22</v>
      </c>
      <c r="U20" s="235">
        <f>Sheet6!J17</f>
        <v>0.21560000000000001</v>
      </c>
      <c r="V20" s="22">
        <f>Sheet6!K17</f>
        <v>128350000</v>
      </c>
      <c r="W20" s="16">
        <f>Sheet6!L17</f>
        <v>0.97789999999999999</v>
      </c>
      <c r="X20" s="18">
        <f>Sheet6!M17</f>
        <v>23860000</v>
      </c>
      <c r="Y20" s="16">
        <v>1</v>
      </c>
      <c r="Z20" s="18">
        <f>Sheet6!O17</f>
        <v>55800000</v>
      </c>
      <c r="AA20" s="16">
        <v>1</v>
      </c>
      <c r="AB20" s="18">
        <f>Sheet6!Q17</f>
        <v>783523923.90999997</v>
      </c>
      <c r="AC20" s="16">
        <v>1</v>
      </c>
      <c r="AD20" s="18">
        <f>Sheet6!S17</f>
        <v>570000000</v>
      </c>
      <c r="AE20" s="237">
        <f t="shared" ref="AE20" si="7">(U20+W20+Y20+AA20+AC20)</f>
        <v>4.1935000000000002</v>
      </c>
      <c r="AF20" s="236">
        <f t="shared" si="0"/>
        <v>1561533923.9099998</v>
      </c>
      <c r="AG20" s="537" t="s">
        <v>23</v>
      </c>
      <c r="AH20" s="534" t="s">
        <v>24</v>
      </c>
      <c r="AI20" s="507" t="s">
        <v>593</v>
      </c>
      <c r="AJ20" s="501"/>
      <c r="AK20" s="544">
        <f t="shared" ref="AK20" si="8">AB20*3%</f>
        <v>23505717.717299998</v>
      </c>
      <c r="AL20" s="13"/>
    </row>
    <row r="21" spans="1:38" ht="49.5" customHeight="1" x14ac:dyDescent="0.25">
      <c r="A21" s="608"/>
      <c r="B21" s="608"/>
      <c r="C21" s="608"/>
      <c r="D21" s="20"/>
      <c r="E21" s="608"/>
      <c r="F21" s="20"/>
      <c r="G21" s="608"/>
      <c r="H21" s="20"/>
      <c r="I21" s="394"/>
      <c r="J21" s="608"/>
      <c r="K21" s="394"/>
      <c r="L21" s="608"/>
      <c r="M21" s="240">
        <v>2</v>
      </c>
      <c r="N21" s="240"/>
      <c r="O21" s="423"/>
      <c r="P21" s="240" t="s">
        <v>646</v>
      </c>
      <c r="Q21" s="616"/>
      <c r="R21" s="423" t="s">
        <v>21</v>
      </c>
      <c r="S21" s="235">
        <v>0</v>
      </c>
      <c r="T21" s="288" t="s">
        <v>22</v>
      </c>
      <c r="U21" s="235">
        <v>0</v>
      </c>
      <c r="V21" s="22">
        <v>0</v>
      </c>
      <c r="W21" s="16">
        <v>0</v>
      </c>
      <c r="X21" s="18">
        <v>0</v>
      </c>
      <c r="Y21" s="16">
        <v>0</v>
      </c>
      <c r="Z21" s="18">
        <v>0</v>
      </c>
      <c r="AA21" s="16">
        <v>1</v>
      </c>
      <c r="AB21" s="18">
        <f>Sheet6!Q18</f>
        <v>534200000</v>
      </c>
      <c r="AC21" s="16">
        <v>1</v>
      </c>
      <c r="AD21" s="18">
        <f>Sheet6!S18</f>
        <v>376680000</v>
      </c>
      <c r="AE21" s="237">
        <f t="shared" si="1"/>
        <v>2</v>
      </c>
      <c r="AF21" s="236">
        <f t="shared" si="0"/>
        <v>910880000</v>
      </c>
      <c r="AG21" s="401" t="s">
        <v>23</v>
      </c>
      <c r="AH21" s="431" t="s">
        <v>24</v>
      </c>
      <c r="AI21" s="507" t="s">
        <v>593</v>
      </c>
      <c r="AJ21" s="501"/>
      <c r="AK21" s="544">
        <f t="shared" si="2"/>
        <v>16026000</v>
      </c>
      <c r="AL21" s="13"/>
    </row>
    <row r="22" spans="1:38" ht="19.5" hidden="1" customHeight="1" x14ac:dyDescent="0.25">
      <c r="A22" s="608"/>
      <c r="B22" s="608"/>
      <c r="C22" s="608"/>
      <c r="D22" s="20"/>
      <c r="E22" s="20"/>
      <c r="F22" s="20"/>
      <c r="G22" s="20"/>
      <c r="H22" s="20"/>
      <c r="I22" s="394"/>
      <c r="J22" s="608"/>
      <c r="K22" s="394"/>
      <c r="L22" s="608"/>
      <c r="M22" s="401">
        <v>3</v>
      </c>
      <c r="N22" s="242" t="s">
        <v>33</v>
      </c>
      <c r="O22" s="423">
        <v>3</v>
      </c>
      <c r="P22" s="240" t="s">
        <v>34</v>
      </c>
      <c r="Q22" s="617"/>
      <c r="R22" s="423" t="s">
        <v>21</v>
      </c>
      <c r="S22" s="243">
        <v>0</v>
      </c>
      <c r="T22" s="240" t="s">
        <v>35</v>
      </c>
      <c r="U22" s="235">
        <f>5/98</f>
        <v>5.1020408163265307E-2</v>
      </c>
      <c r="V22" s="22">
        <v>107732000</v>
      </c>
      <c r="W22" s="16">
        <v>0.09</v>
      </c>
      <c r="X22" s="18">
        <f t="shared" si="3"/>
        <v>122663655.2</v>
      </c>
      <c r="Y22" s="16">
        <v>0.13</v>
      </c>
      <c r="Z22" s="18">
        <f t="shared" si="4"/>
        <v>135984928.15472001</v>
      </c>
      <c r="AA22" s="16">
        <v>0.15</v>
      </c>
      <c r="AB22" s="18">
        <f t="shared" si="5"/>
        <v>149841792.33368596</v>
      </c>
      <c r="AC22" s="16">
        <v>0.17</v>
      </c>
      <c r="AD22" s="18">
        <f t="shared" si="6"/>
        <v>165140639.3309553</v>
      </c>
      <c r="AE22" s="237">
        <f>(U22+W22+Y22+AA22+AC22)</f>
        <v>0.5910204081632654</v>
      </c>
      <c r="AF22" s="236">
        <f t="shared" ref="AF22:AF77" si="9">V22+X22+Z22+AB22+AD22</f>
        <v>681363015.01936126</v>
      </c>
      <c r="AG22" s="239"/>
      <c r="AH22" s="285" t="s">
        <v>24</v>
      </c>
      <c r="AI22" s="507"/>
      <c r="AJ22" s="501"/>
      <c r="AK22" s="544">
        <f t="shared" si="2"/>
        <v>4495253.7700105784</v>
      </c>
      <c r="AL22" s="13"/>
    </row>
    <row r="23" spans="1:38" ht="20.100000000000001" hidden="1" customHeight="1" x14ac:dyDescent="0.25">
      <c r="A23" s="608"/>
      <c r="B23" s="608"/>
      <c r="C23" s="608"/>
      <c r="D23" s="20"/>
      <c r="E23" s="20"/>
      <c r="F23" s="20"/>
      <c r="G23" s="20"/>
      <c r="H23" s="20"/>
      <c r="I23" s="394"/>
      <c r="J23" s="608"/>
      <c r="K23" s="394"/>
      <c r="L23" s="608"/>
      <c r="M23" s="401">
        <v>4</v>
      </c>
      <c r="N23" s="244" t="s">
        <v>36</v>
      </c>
      <c r="O23" s="244"/>
      <c r="P23" s="244" t="s">
        <v>37</v>
      </c>
      <c r="Q23" s="433"/>
      <c r="R23" s="433"/>
      <c r="S23" s="423"/>
      <c r="T23" s="423"/>
      <c r="U23" s="245"/>
      <c r="V23" s="28"/>
      <c r="W23" s="29"/>
      <c r="X23" s="18">
        <f t="shared" si="3"/>
        <v>0</v>
      </c>
      <c r="Y23" s="29"/>
      <c r="Z23" s="18">
        <f t="shared" si="4"/>
        <v>0</v>
      </c>
      <c r="AA23" s="29"/>
      <c r="AB23" s="18">
        <f t="shared" si="5"/>
        <v>0</v>
      </c>
      <c r="AC23" s="29"/>
      <c r="AD23" s="18">
        <f t="shared" si="6"/>
        <v>0</v>
      </c>
      <c r="AE23" s="423"/>
      <c r="AF23" s="236">
        <f t="shared" si="9"/>
        <v>0</v>
      </c>
      <c r="AG23" s="233"/>
      <c r="AH23" s="285" t="s">
        <v>38</v>
      </c>
      <c r="AI23" s="508" t="s">
        <v>596</v>
      </c>
      <c r="AJ23" s="501"/>
      <c r="AK23" s="544">
        <f t="shared" si="2"/>
        <v>0</v>
      </c>
      <c r="AL23" s="13"/>
    </row>
    <row r="24" spans="1:38" ht="20.100000000000001" hidden="1" customHeight="1" x14ac:dyDescent="0.25">
      <c r="A24" s="608"/>
      <c r="B24" s="608"/>
      <c r="C24" s="608"/>
      <c r="D24" s="20"/>
      <c r="E24" s="20"/>
      <c r="F24" s="20"/>
      <c r="G24" s="20"/>
      <c r="H24" s="20"/>
      <c r="I24" s="394"/>
      <c r="J24" s="608"/>
      <c r="K24" s="394"/>
      <c r="L24" s="611"/>
      <c r="M24" s="401">
        <v>5</v>
      </c>
      <c r="N24" s="288" t="s">
        <v>39</v>
      </c>
      <c r="O24" s="244"/>
      <c r="P24" s="288" t="s">
        <v>40</v>
      </c>
      <c r="Q24" s="288"/>
      <c r="R24" s="288" t="s">
        <v>41</v>
      </c>
      <c r="S24" s="423"/>
      <c r="T24" s="423"/>
      <c r="U24" s="245"/>
      <c r="V24" s="28"/>
      <c r="W24" s="29"/>
      <c r="X24" s="18">
        <f t="shared" si="3"/>
        <v>0</v>
      </c>
      <c r="Y24" s="29"/>
      <c r="Z24" s="18">
        <f t="shared" si="4"/>
        <v>0</v>
      </c>
      <c r="AA24" s="29"/>
      <c r="AB24" s="18">
        <f t="shared" si="5"/>
        <v>0</v>
      </c>
      <c r="AC24" s="29"/>
      <c r="AD24" s="18">
        <f t="shared" si="6"/>
        <v>0</v>
      </c>
      <c r="AE24" s="423"/>
      <c r="AF24" s="236">
        <f t="shared" si="9"/>
        <v>0</v>
      </c>
      <c r="AG24" s="233"/>
      <c r="AH24" s="285" t="s">
        <v>42</v>
      </c>
      <c r="AI24" s="508" t="s">
        <v>597</v>
      </c>
      <c r="AJ24" s="501"/>
      <c r="AK24" s="544">
        <f t="shared" si="2"/>
        <v>0</v>
      </c>
      <c r="AL24" s="13"/>
    </row>
    <row r="25" spans="1:38" ht="20.100000000000001" hidden="1" customHeight="1" x14ac:dyDescent="0.25">
      <c r="A25" s="608"/>
      <c r="B25" s="608"/>
      <c r="C25" s="608"/>
      <c r="D25" s="20"/>
      <c r="E25" s="20"/>
      <c r="F25" s="20"/>
      <c r="G25" s="394"/>
      <c r="H25" s="394"/>
      <c r="I25" s="394"/>
      <c r="J25" s="608"/>
      <c r="K25" s="394"/>
      <c r="L25" s="607" t="s">
        <v>43</v>
      </c>
      <c r="M25" s="566">
        <v>1</v>
      </c>
      <c r="N25" s="609" t="s">
        <v>44</v>
      </c>
      <c r="O25" s="423">
        <v>1</v>
      </c>
      <c r="P25" s="244" t="s">
        <v>45</v>
      </c>
      <c r="Q25" s="433"/>
      <c r="R25" s="433"/>
      <c r="S25" s="423"/>
      <c r="T25" s="423"/>
      <c r="U25" s="245"/>
      <c r="V25" s="28"/>
      <c r="W25" s="29"/>
      <c r="X25" s="18">
        <f t="shared" si="3"/>
        <v>0</v>
      </c>
      <c r="Y25" s="29"/>
      <c r="Z25" s="18">
        <f t="shared" si="4"/>
        <v>0</v>
      </c>
      <c r="AA25" s="29"/>
      <c r="AB25" s="18">
        <f t="shared" si="5"/>
        <v>0</v>
      </c>
      <c r="AC25" s="29"/>
      <c r="AD25" s="18">
        <f t="shared" si="6"/>
        <v>0</v>
      </c>
      <c r="AE25" s="423"/>
      <c r="AF25" s="236">
        <f t="shared" si="9"/>
        <v>0</v>
      </c>
      <c r="AG25" s="233"/>
      <c r="AH25" s="285" t="s">
        <v>46</v>
      </c>
      <c r="AI25" s="509"/>
      <c r="AJ25" s="501"/>
      <c r="AK25" s="544">
        <f t="shared" si="2"/>
        <v>0</v>
      </c>
      <c r="AL25" s="13"/>
    </row>
    <row r="26" spans="1:38" ht="20.100000000000001" hidden="1" customHeight="1" x14ac:dyDescent="0.25">
      <c r="A26" s="608"/>
      <c r="B26" s="608"/>
      <c r="C26" s="608"/>
      <c r="D26" s="20"/>
      <c r="E26" s="20"/>
      <c r="F26" s="20"/>
      <c r="G26" s="394"/>
      <c r="H26" s="394"/>
      <c r="I26" s="394"/>
      <c r="J26" s="608"/>
      <c r="K26" s="394"/>
      <c r="L26" s="608"/>
      <c r="M26" s="576"/>
      <c r="N26" s="610"/>
      <c r="O26" s="423">
        <v>2</v>
      </c>
      <c r="P26" s="244" t="s">
        <v>47</v>
      </c>
      <c r="Q26" s="433"/>
      <c r="R26" s="433"/>
      <c r="S26" s="423"/>
      <c r="T26" s="423"/>
      <c r="U26" s="245"/>
      <c r="V26" s="28"/>
      <c r="W26" s="29"/>
      <c r="X26" s="18">
        <f t="shared" si="3"/>
        <v>0</v>
      </c>
      <c r="Y26" s="29"/>
      <c r="Z26" s="18">
        <f t="shared" si="4"/>
        <v>0</v>
      </c>
      <c r="AA26" s="29"/>
      <c r="AB26" s="18">
        <f t="shared" si="5"/>
        <v>0</v>
      </c>
      <c r="AC26" s="29"/>
      <c r="AD26" s="18">
        <f t="shared" si="6"/>
        <v>0</v>
      </c>
      <c r="AE26" s="423"/>
      <c r="AF26" s="236">
        <f t="shared" si="9"/>
        <v>0</v>
      </c>
      <c r="AG26" s="233"/>
      <c r="AH26" s="285" t="s">
        <v>46</v>
      </c>
      <c r="AI26" s="506" t="s">
        <v>26</v>
      </c>
      <c r="AJ26" s="501"/>
      <c r="AK26" s="544">
        <f t="shared" si="2"/>
        <v>0</v>
      </c>
      <c r="AL26" s="13"/>
    </row>
    <row r="27" spans="1:38" ht="20.100000000000001" hidden="1" customHeight="1" x14ac:dyDescent="0.25">
      <c r="A27" s="608"/>
      <c r="B27" s="608"/>
      <c r="C27" s="608"/>
      <c r="D27" s="20"/>
      <c r="E27" s="20"/>
      <c r="F27" s="20"/>
      <c r="G27" s="394"/>
      <c r="H27" s="394"/>
      <c r="I27" s="394"/>
      <c r="J27" s="608"/>
      <c r="K27" s="394"/>
      <c r="L27" s="608"/>
      <c r="M27" s="423">
        <v>2</v>
      </c>
      <c r="N27" s="244" t="s">
        <v>48</v>
      </c>
      <c r="O27" s="244">
        <v>1</v>
      </c>
      <c r="P27" s="244" t="s">
        <v>49</v>
      </c>
      <c r="Q27" s="433"/>
      <c r="R27" s="433" t="s">
        <v>50</v>
      </c>
      <c r="S27" s="423"/>
      <c r="T27" s="423"/>
      <c r="U27" s="245"/>
      <c r="V27" s="28"/>
      <c r="W27" s="29"/>
      <c r="X27" s="18">
        <f t="shared" si="3"/>
        <v>0</v>
      </c>
      <c r="Y27" s="29"/>
      <c r="Z27" s="18">
        <f t="shared" si="4"/>
        <v>0</v>
      </c>
      <c r="AA27" s="29"/>
      <c r="AB27" s="18">
        <f t="shared" si="5"/>
        <v>0</v>
      </c>
      <c r="AC27" s="29"/>
      <c r="AD27" s="18">
        <f t="shared" si="6"/>
        <v>0</v>
      </c>
      <c r="AE27" s="423"/>
      <c r="AF27" s="236">
        <f t="shared" si="9"/>
        <v>0</v>
      </c>
      <c r="AG27" s="233"/>
      <c r="AH27" s="438" t="s">
        <v>51</v>
      </c>
      <c r="AI27" s="506" t="s">
        <v>25</v>
      </c>
      <c r="AJ27" s="501"/>
      <c r="AK27" s="544">
        <f t="shared" si="2"/>
        <v>0</v>
      </c>
      <c r="AL27" s="13"/>
    </row>
    <row r="28" spans="1:38" ht="20.100000000000001" hidden="1" customHeight="1" x14ac:dyDescent="0.25">
      <c r="A28" s="608"/>
      <c r="B28" s="608"/>
      <c r="C28" s="608"/>
      <c r="D28" s="20"/>
      <c r="E28" s="20"/>
      <c r="F28" s="20"/>
      <c r="G28" s="394"/>
      <c r="H28" s="394"/>
      <c r="I28" s="394"/>
      <c r="J28" s="608"/>
      <c r="K28" s="394"/>
      <c r="L28" s="608"/>
      <c r="M28" s="423">
        <v>3</v>
      </c>
      <c r="N28" s="244" t="s">
        <v>52</v>
      </c>
      <c r="O28" s="244">
        <v>1</v>
      </c>
      <c r="P28" s="244" t="s">
        <v>53</v>
      </c>
      <c r="Q28" s="433"/>
      <c r="R28" s="433" t="s">
        <v>54</v>
      </c>
      <c r="S28" s="423" t="s">
        <v>55</v>
      </c>
      <c r="T28" s="423" t="s">
        <v>55</v>
      </c>
      <c r="U28" s="245"/>
      <c r="V28" s="28"/>
      <c r="W28" s="29"/>
      <c r="X28" s="18">
        <f t="shared" si="3"/>
        <v>0</v>
      </c>
      <c r="Y28" s="29"/>
      <c r="Z28" s="18">
        <f t="shared" si="4"/>
        <v>0</v>
      </c>
      <c r="AA28" s="29"/>
      <c r="AB28" s="18">
        <f t="shared" si="5"/>
        <v>0</v>
      </c>
      <c r="AC28" s="29"/>
      <c r="AD28" s="18">
        <f t="shared" si="6"/>
        <v>0</v>
      </c>
      <c r="AE28" s="423" t="s">
        <v>55</v>
      </c>
      <c r="AF28" s="236">
        <f t="shared" si="9"/>
        <v>0</v>
      </c>
      <c r="AG28" s="233"/>
      <c r="AH28" s="438" t="s">
        <v>56</v>
      </c>
      <c r="AI28" s="506" t="s">
        <v>27</v>
      </c>
      <c r="AJ28" s="501"/>
      <c r="AK28" s="544">
        <f t="shared" si="2"/>
        <v>0</v>
      </c>
      <c r="AL28" s="13"/>
    </row>
    <row r="29" spans="1:38" ht="20.100000000000001" hidden="1" customHeight="1" x14ac:dyDescent="0.25">
      <c r="A29" s="608"/>
      <c r="B29" s="608"/>
      <c r="C29" s="608"/>
      <c r="D29" s="20"/>
      <c r="E29" s="20"/>
      <c r="F29" s="20"/>
      <c r="G29" s="394"/>
      <c r="H29" s="394"/>
      <c r="I29" s="394"/>
      <c r="J29" s="394"/>
      <c r="K29" s="394"/>
      <c r="L29" s="607" t="s">
        <v>57</v>
      </c>
      <c r="M29" s="401">
        <v>1</v>
      </c>
      <c r="N29" s="609" t="s">
        <v>58</v>
      </c>
      <c r="O29" s="423">
        <v>1</v>
      </c>
      <c r="P29" s="247" t="s">
        <v>59</v>
      </c>
      <c r="Q29" s="433"/>
      <c r="R29" s="433"/>
      <c r="S29" s="423"/>
      <c r="T29" s="423"/>
      <c r="U29" s="245"/>
      <c r="V29" s="28"/>
      <c r="W29" s="29"/>
      <c r="X29" s="18">
        <f t="shared" si="3"/>
        <v>0</v>
      </c>
      <c r="Y29" s="29"/>
      <c r="Z29" s="18">
        <f t="shared" si="4"/>
        <v>0</v>
      </c>
      <c r="AA29" s="29"/>
      <c r="AB29" s="18">
        <f t="shared" si="5"/>
        <v>0</v>
      </c>
      <c r="AC29" s="29"/>
      <c r="AD29" s="18">
        <f t="shared" si="6"/>
        <v>0</v>
      </c>
      <c r="AE29" s="423"/>
      <c r="AF29" s="236">
        <f t="shared" si="9"/>
        <v>0</v>
      </c>
      <c r="AG29" s="233"/>
      <c r="AH29" s="285" t="s">
        <v>60</v>
      </c>
      <c r="AI29" s="506" t="s">
        <v>28</v>
      </c>
      <c r="AJ29" s="501"/>
      <c r="AK29" s="544">
        <f t="shared" si="2"/>
        <v>0</v>
      </c>
      <c r="AL29" s="13"/>
    </row>
    <row r="30" spans="1:38" ht="20.100000000000001" hidden="1" customHeight="1" x14ac:dyDescent="0.25">
      <c r="A30" s="608"/>
      <c r="B30" s="608"/>
      <c r="C30" s="608"/>
      <c r="D30" s="20"/>
      <c r="E30" s="20"/>
      <c r="F30" s="20"/>
      <c r="G30" s="394"/>
      <c r="H30" s="394"/>
      <c r="I30" s="394"/>
      <c r="J30" s="394"/>
      <c r="K30" s="394"/>
      <c r="L30" s="611"/>
      <c r="M30" s="401"/>
      <c r="N30" s="610"/>
      <c r="O30" s="401">
        <v>2</v>
      </c>
      <c r="P30" s="248" t="s">
        <v>61</v>
      </c>
      <c r="Q30" s="434"/>
      <c r="R30" s="434"/>
      <c r="S30" s="423"/>
      <c r="T30" s="423"/>
      <c r="U30" s="245"/>
      <c r="V30" s="28"/>
      <c r="W30" s="29"/>
      <c r="X30" s="18">
        <f t="shared" si="3"/>
        <v>0</v>
      </c>
      <c r="Y30" s="29"/>
      <c r="Z30" s="18">
        <f t="shared" si="4"/>
        <v>0</v>
      </c>
      <c r="AA30" s="29"/>
      <c r="AB30" s="18">
        <f t="shared" si="5"/>
        <v>0</v>
      </c>
      <c r="AC30" s="29"/>
      <c r="AD30" s="18">
        <f t="shared" si="6"/>
        <v>0</v>
      </c>
      <c r="AE30" s="423"/>
      <c r="AF30" s="236">
        <f t="shared" si="9"/>
        <v>0</v>
      </c>
      <c r="AG30" s="233"/>
      <c r="AH30" s="285" t="s">
        <v>60</v>
      </c>
      <c r="AI30" s="506" t="s">
        <v>29</v>
      </c>
      <c r="AJ30" s="501"/>
      <c r="AK30" s="544">
        <f t="shared" si="2"/>
        <v>0</v>
      </c>
      <c r="AL30" s="13"/>
    </row>
    <row r="31" spans="1:38" ht="20.100000000000001" hidden="1" customHeight="1" x14ac:dyDescent="0.25">
      <c r="A31" s="608"/>
      <c r="B31" s="608"/>
      <c r="C31" s="608"/>
      <c r="D31" s="15">
        <v>2</v>
      </c>
      <c r="E31" s="607" t="s">
        <v>62</v>
      </c>
      <c r="F31" s="393"/>
      <c r="G31" s="618" t="s">
        <v>63</v>
      </c>
      <c r="H31" s="618" t="s">
        <v>50</v>
      </c>
      <c r="I31" s="618"/>
      <c r="J31" s="621" t="s">
        <v>64</v>
      </c>
      <c r="K31" s="429"/>
      <c r="L31" s="622" t="s">
        <v>65</v>
      </c>
      <c r="M31" s="250">
        <v>1</v>
      </c>
      <c r="N31" s="251" t="s">
        <v>66</v>
      </c>
      <c r="O31" s="426">
        <v>4</v>
      </c>
      <c r="P31" s="288" t="s">
        <v>67</v>
      </c>
      <c r="Q31" s="252"/>
      <c r="R31" s="252" t="s">
        <v>68</v>
      </c>
      <c r="S31" s="253">
        <v>220</v>
      </c>
      <c r="T31" s="254" t="s">
        <v>69</v>
      </c>
      <c r="U31" s="253">
        <v>220</v>
      </c>
      <c r="V31" s="35">
        <v>879500000</v>
      </c>
      <c r="W31" s="33">
        <v>225</v>
      </c>
      <c r="X31" s="18">
        <f t="shared" si="3"/>
        <v>1001398700</v>
      </c>
      <c r="Y31" s="36">
        <v>230</v>
      </c>
      <c r="Z31" s="18">
        <f t="shared" si="4"/>
        <v>1110150598.8199999</v>
      </c>
      <c r="AA31" s="36">
        <v>235</v>
      </c>
      <c r="AB31" s="18">
        <f t="shared" si="5"/>
        <v>1223274944.8397579</v>
      </c>
      <c r="AC31" s="36">
        <v>240</v>
      </c>
      <c r="AD31" s="18">
        <f t="shared" si="6"/>
        <v>1348171316.7078972</v>
      </c>
      <c r="AE31" s="255">
        <f>(U31+W31+Y31+AA31+AC31)</f>
        <v>1150</v>
      </c>
      <c r="AF31" s="236">
        <f t="shared" si="9"/>
        <v>5562495560.3676548</v>
      </c>
      <c r="AG31" s="315" t="s">
        <v>70</v>
      </c>
      <c r="AH31" s="431" t="s">
        <v>24</v>
      </c>
      <c r="AI31" s="506" t="s">
        <v>30</v>
      </c>
      <c r="AJ31" s="501"/>
      <c r="AK31" s="544">
        <f t="shared" si="2"/>
        <v>36698248.345192738</v>
      </c>
      <c r="AL31" s="13"/>
    </row>
    <row r="32" spans="1:38" ht="20.100000000000001" hidden="1" customHeight="1" x14ac:dyDescent="0.25">
      <c r="A32" s="608"/>
      <c r="B32" s="608"/>
      <c r="C32" s="608"/>
      <c r="D32" s="20"/>
      <c r="E32" s="608"/>
      <c r="F32" s="394"/>
      <c r="G32" s="619"/>
      <c r="H32" s="619"/>
      <c r="I32" s="619"/>
      <c r="J32" s="621"/>
      <c r="K32" s="429"/>
      <c r="L32" s="623"/>
      <c r="M32" s="256"/>
      <c r="N32" s="251" t="s">
        <v>66</v>
      </c>
      <c r="O32" s="251">
        <v>1</v>
      </c>
      <c r="P32" s="288" t="s">
        <v>71</v>
      </c>
      <c r="Q32" s="434"/>
      <c r="R32" s="434" t="s">
        <v>72</v>
      </c>
      <c r="S32" s="257"/>
      <c r="T32" s="257"/>
      <c r="U32" s="258">
        <v>87</v>
      </c>
      <c r="V32" s="41"/>
      <c r="W32" s="42">
        <v>89</v>
      </c>
      <c r="X32" s="18">
        <f t="shared" si="3"/>
        <v>0</v>
      </c>
      <c r="Y32" s="42">
        <v>91</v>
      </c>
      <c r="Z32" s="18">
        <f t="shared" si="4"/>
        <v>0</v>
      </c>
      <c r="AA32" s="42">
        <v>93</v>
      </c>
      <c r="AB32" s="18">
        <f t="shared" si="5"/>
        <v>0</v>
      </c>
      <c r="AC32" s="42">
        <v>95</v>
      </c>
      <c r="AD32" s="18">
        <f t="shared" si="6"/>
        <v>0</v>
      </c>
      <c r="AE32" s="257"/>
      <c r="AF32" s="236">
        <f t="shared" si="9"/>
        <v>0</v>
      </c>
      <c r="AG32" s="316"/>
      <c r="AH32" s="285" t="s">
        <v>73</v>
      </c>
      <c r="AI32" s="506"/>
      <c r="AJ32" s="501"/>
      <c r="AK32" s="544">
        <f t="shared" si="2"/>
        <v>0</v>
      </c>
      <c r="AL32" s="13"/>
    </row>
    <row r="33" spans="1:38" ht="20.100000000000001" hidden="1" customHeight="1" x14ac:dyDescent="0.25">
      <c r="A33" s="608"/>
      <c r="B33" s="608"/>
      <c r="C33" s="608"/>
      <c r="D33" s="20"/>
      <c r="E33" s="608"/>
      <c r="F33" s="394"/>
      <c r="G33" s="619"/>
      <c r="H33" s="619"/>
      <c r="I33" s="619"/>
      <c r="J33" s="621"/>
      <c r="K33" s="429"/>
      <c r="L33" s="624"/>
      <c r="M33" s="259"/>
      <c r="N33" s="260"/>
      <c r="O33" s="260">
        <v>2</v>
      </c>
      <c r="P33" s="288" t="s">
        <v>74</v>
      </c>
      <c r="Q33" s="434"/>
      <c r="R33" s="434"/>
      <c r="S33" s="257"/>
      <c r="T33" s="257"/>
      <c r="U33" s="258"/>
      <c r="V33" s="41"/>
      <c r="W33" s="42"/>
      <c r="X33" s="18">
        <f t="shared" si="3"/>
        <v>0</v>
      </c>
      <c r="Y33" s="42"/>
      <c r="Z33" s="18">
        <f t="shared" si="4"/>
        <v>0</v>
      </c>
      <c r="AA33" s="42"/>
      <c r="AB33" s="18">
        <f t="shared" si="5"/>
        <v>0</v>
      </c>
      <c r="AC33" s="42"/>
      <c r="AD33" s="18">
        <f t="shared" si="6"/>
        <v>0</v>
      </c>
      <c r="AE33" s="257"/>
      <c r="AF33" s="236">
        <f t="shared" si="9"/>
        <v>0</v>
      </c>
      <c r="AG33" s="316"/>
      <c r="AH33" s="285" t="s">
        <v>73</v>
      </c>
      <c r="AI33" s="508" t="s">
        <v>594</v>
      </c>
      <c r="AJ33" s="501"/>
      <c r="AK33" s="544">
        <f t="shared" si="2"/>
        <v>0</v>
      </c>
      <c r="AL33" s="13"/>
    </row>
    <row r="34" spans="1:38" ht="20.100000000000001" hidden="1" customHeight="1" x14ac:dyDescent="0.25">
      <c r="A34" s="608"/>
      <c r="B34" s="608"/>
      <c r="C34" s="608"/>
      <c r="D34" s="20"/>
      <c r="E34" s="608"/>
      <c r="F34" s="394"/>
      <c r="G34" s="619"/>
      <c r="H34" s="619"/>
      <c r="I34" s="619"/>
      <c r="J34" s="621"/>
      <c r="K34" s="429"/>
      <c r="L34" s="625" t="s">
        <v>75</v>
      </c>
      <c r="M34" s="626">
        <v>1</v>
      </c>
      <c r="N34" s="626" t="s">
        <v>76</v>
      </c>
      <c r="O34" s="261">
        <v>1</v>
      </c>
      <c r="P34" s="262" t="s">
        <v>77</v>
      </c>
      <c r="Q34" s="434"/>
      <c r="R34" s="434"/>
      <c r="S34" s="257"/>
      <c r="T34" s="257"/>
      <c r="U34" s="258"/>
      <c r="V34" s="41"/>
      <c r="W34" s="42"/>
      <c r="X34" s="18">
        <f t="shared" si="3"/>
        <v>0</v>
      </c>
      <c r="Y34" s="42"/>
      <c r="Z34" s="18">
        <f t="shared" si="4"/>
        <v>0</v>
      </c>
      <c r="AA34" s="42"/>
      <c r="AB34" s="18">
        <f t="shared" si="5"/>
        <v>0</v>
      </c>
      <c r="AC34" s="42"/>
      <c r="AD34" s="18">
        <f t="shared" si="6"/>
        <v>0</v>
      </c>
      <c r="AE34" s="257"/>
      <c r="AF34" s="236">
        <f t="shared" si="9"/>
        <v>0</v>
      </c>
      <c r="AG34" s="316"/>
      <c r="AH34" s="285" t="s">
        <v>78</v>
      </c>
      <c r="AI34" s="508"/>
      <c r="AJ34" s="501"/>
      <c r="AK34" s="544">
        <f t="shared" si="2"/>
        <v>0</v>
      </c>
      <c r="AL34" s="13"/>
    </row>
    <row r="35" spans="1:38" ht="20.100000000000001" hidden="1" customHeight="1" x14ac:dyDescent="0.25">
      <c r="A35" s="608"/>
      <c r="B35" s="608"/>
      <c r="C35" s="608"/>
      <c r="D35" s="20"/>
      <c r="E35" s="611"/>
      <c r="F35" s="395"/>
      <c r="G35" s="620"/>
      <c r="H35" s="620"/>
      <c r="I35" s="620"/>
      <c r="J35" s="621"/>
      <c r="K35" s="429"/>
      <c r="L35" s="625"/>
      <c r="M35" s="626"/>
      <c r="N35" s="626"/>
      <c r="O35" s="261">
        <v>2</v>
      </c>
      <c r="P35" s="262" t="s">
        <v>79</v>
      </c>
      <c r="Q35" s="263"/>
      <c r="R35" s="263"/>
      <c r="S35" s="257"/>
      <c r="T35" s="257"/>
      <c r="U35" s="258"/>
      <c r="V35" s="41"/>
      <c r="W35" s="42"/>
      <c r="X35" s="18">
        <f t="shared" si="3"/>
        <v>0</v>
      </c>
      <c r="Y35" s="42"/>
      <c r="Z35" s="18">
        <f t="shared" si="4"/>
        <v>0</v>
      </c>
      <c r="AA35" s="42"/>
      <c r="AB35" s="18">
        <f t="shared" si="5"/>
        <v>0</v>
      </c>
      <c r="AC35" s="42"/>
      <c r="AD35" s="18">
        <f t="shared" si="6"/>
        <v>0</v>
      </c>
      <c r="AE35" s="257"/>
      <c r="AF35" s="236">
        <f t="shared" si="9"/>
        <v>0</v>
      </c>
      <c r="AG35" s="316"/>
      <c r="AH35" s="285" t="s">
        <v>78</v>
      </c>
      <c r="AI35" s="501"/>
      <c r="AJ35" s="501"/>
      <c r="AK35" s="544">
        <f t="shared" si="2"/>
        <v>0</v>
      </c>
      <c r="AL35" s="13"/>
    </row>
    <row r="36" spans="1:38" ht="20.100000000000001" hidden="1" customHeight="1" x14ac:dyDescent="0.25">
      <c r="A36" s="608"/>
      <c r="B36" s="397">
        <v>2</v>
      </c>
      <c r="C36" s="607" t="s">
        <v>80</v>
      </c>
      <c r="D36" s="397">
        <v>1</v>
      </c>
      <c r="E36" s="607" t="s">
        <v>81</v>
      </c>
      <c r="F36" s="393"/>
      <c r="G36" s="618" t="s">
        <v>82</v>
      </c>
      <c r="H36" s="607" t="s">
        <v>50</v>
      </c>
      <c r="I36" s="607"/>
      <c r="J36" s="607" t="s">
        <v>83</v>
      </c>
      <c r="K36" s="607"/>
      <c r="L36" s="607" t="s">
        <v>84</v>
      </c>
      <c r="M36" s="627">
        <v>1</v>
      </c>
      <c r="N36" s="629" t="s">
        <v>85</v>
      </c>
      <c r="O36" s="249">
        <v>5</v>
      </c>
      <c r="P36" s="288" t="s">
        <v>86</v>
      </c>
      <c r="Q36" s="423"/>
      <c r="R36" s="423" t="s">
        <v>87</v>
      </c>
      <c r="S36" s="423" t="s">
        <v>88</v>
      </c>
      <c r="T36" s="288" t="s">
        <v>89</v>
      </c>
      <c r="U36" s="245" t="s">
        <v>88</v>
      </c>
      <c r="V36" s="18">
        <v>824872000</v>
      </c>
      <c r="W36" s="27" t="s">
        <v>88</v>
      </c>
      <c r="X36" s="18">
        <f t="shared" si="3"/>
        <v>939199259.20000005</v>
      </c>
      <c r="Y36" s="27" t="s">
        <v>88</v>
      </c>
      <c r="Z36" s="18">
        <f t="shared" si="4"/>
        <v>1041196298.74912</v>
      </c>
      <c r="AA36" s="27" t="s">
        <v>88</v>
      </c>
      <c r="AB36" s="18">
        <f t="shared" si="5"/>
        <v>1147294201.5916553</v>
      </c>
      <c r="AC36" s="27" t="s">
        <v>88</v>
      </c>
      <c r="AD36" s="18">
        <f t="shared" si="6"/>
        <v>1264432939.5741632</v>
      </c>
      <c r="AE36" s="245" t="s">
        <v>90</v>
      </c>
      <c r="AF36" s="236">
        <f t="shared" si="9"/>
        <v>5216994699.1149387</v>
      </c>
      <c r="AG36" s="233" t="s">
        <v>91</v>
      </c>
      <c r="AH36" s="431" t="s">
        <v>24</v>
      </c>
      <c r="AI36" s="501"/>
      <c r="AJ36" s="501"/>
      <c r="AK36" s="544">
        <f t="shared" si="2"/>
        <v>34418826.047749653</v>
      </c>
      <c r="AL36" s="13"/>
    </row>
    <row r="37" spans="1:38" ht="20.100000000000001" hidden="1" customHeight="1" x14ac:dyDescent="0.25">
      <c r="A37" s="394"/>
      <c r="B37" s="397"/>
      <c r="C37" s="608"/>
      <c r="D37" s="397"/>
      <c r="E37" s="608"/>
      <c r="F37" s="394"/>
      <c r="G37" s="619"/>
      <c r="H37" s="608"/>
      <c r="I37" s="611"/>
      <c r="J37" s="611"/>
      <c r="K37" s="611"/>
      <c r="L37" s="611"/>
      <c r="M37" s="628"/>
      <c r="N37" s="630"/>
      <c r="O37" s="249">
        <v>6</v>
      </c>
      <c r="P37" s="288" t="s">
        <v>92</v>
      </c>
      <c r="Q37" s="423"/>
      <c r="R37" s="423" t="s">
        <v>93</v>
      </c>
      <c r="S37" s="264" t="s">
        <v>94</v>
      </c>
      <c r="T37" s="288" t="s">
        <v>95</v>
      </c>
      <c r="U37" s="264" t="s">
        <v>94</v>
      </c>
      <c r="V37" s="18">
        <v>195115600</v>
      </c>
      <c r="W37" s="50" t="s">
        <v>94</v>
      </c>
      <c r="X37" s="18">
        <f t="shared" si="3"/>
        <v>222158622.16</v>
      </c>
      <c r="Y37" s="50" t="s">
        <v>94</v>
      </c>
      <c r="Z37" s="18">
        <f t="shared" si="4"/>
        <v>246285048.52657598</v>
      </c>
      <c r="AA37" s="50" t="s">
        <v>94</v>
      </c>
      <c r="AB37" s="18">
        <f t="shared" si="5"/>
        <v>271381494.97143406</v>
      </c>
      <c r="AC37" s="50" t="s">
        <v>94</v>
      </c>
      <c r="AD37" s="18">
        <f t="shared" si="6"/>
        <v>299089545.6080175</v>
      </c>
      <c r="AE37" s="264" t="s">
        <v>94</v>
      </c>
      <c r="AF37" s="236">
        <f t="shared" si="9"/>
        <v>1234030311.2660275</v>
      </c>
      <c r="AG37" s="233" t="s">
        <v>91</v>
      </c>
      <c r="AH37" s="431" t="s">
        <v>24</v>
      </c>
      <c r="AI37" s="13"/>
      <c r="AJ37" s="13"/>
      <c r="AK37" s="544">
        <f t="shared" si="2"/>
        <v>8141444.8491430217</v>
      </c>
      <c r="AL37" s="13"/>
    </row>
    <row r="38" spans="1:38" ht="20.100000000000001" hidden="1" customHeight="1" x14ac:dyDescent="0.25">
      <c r="A38" s="394"/>
      <c r="B38" s="397"/>
      <c r="C38" s="608"/>
      <c r="D38" s="397"/>
      <c r="E38" s="608"/>
      <c r="F38" s="394"/>
      <c r="G38" s="619"/>
      <c r="H38" s="608"/>
      <c r="I38" s="393"/>
      <c r="J38" s="51" t="s">
        <v>96</v>
      </c>
      <c r="K38" s="51"/>
      <c r="L38" s="51" t="s">
        <v>97</v>
      </c>
      <c r="M38" s="415">
        <v>1</v>
      </c>
      <c r="N38" s="251" t="s">
        <v>98</v>
      </c>
      <c r="O38" s="251"/>
      <c r="P38" s="244"/>
      <c r="Q38" s="433"/>
      <c r="R38" s="433"/>
      <c r="S38" s="423"/>
      <c r="T38" s="423"/>
      <c r="U38" s="245"/>
      <c r="V38" s="28"/>
      <c r="W38" s="29"/>
      <c r="X38" s="18">
        <f t="shared" si="3"/>
        <v>0</v>
      </c>
      <c r="Y38" s="29"/>
      <c r="Z38" s="18">
        <f t="shared" si="4"/>
        <v>0</v>
      </c>
      <c r="AA38" s="29"/>
      <c r="AB38" s="18">
        <f t="shared" si="5"/>
        <v>0</v>
      </c>
      <c r="AC38" s="29"/>
      <c r="AD38" s="18">
        <f t="shared" si="6"/>
        <v>0</v>
      </c>
      <c r="AE38" s="423"/>
      <c r="AF38" s="236">
        <f t="shared" si="9"/>
        <v>0</v>
      </c>
      <c r="AG38" s="316"/>
      <c r="AH38" s="285" t="s">
        <v>99</v>
      </c>
      <c r="AI38" s="13"/>
      <c r="AJ38" s="13"/>
      <c r="AK38" s="544">
        <f t="shared" si="2"/>
        <v>0</v>
      </c>
      <c r="AL38" s="13"/>
    </row>
    <row r="39" spans="1:38" ht="20.100000000000001" hidden="1" customHeight="1" x14ac:dyDescent="0.25">
      <c r="A39" s="395"/>
      <c r="B39" s="398"/>
      <c r="C39" s="611"/>
      <c r="D39" s="398"/>
      <c r="E39" s="611"/>
      <c r="F39" s="395"/>
      <c r="G39" s="620"/>
      <c r="H39" s="611"/>
      <c r="I39" s="400"/>
      <c r="J39" s="52"/>
      <c r="K39" s="52"/>
      <c r="L39" s="51" t="s">
        <v>100</v>
      </c>
      <c r="M39" s="266"/>
      <c r="N39" s="267"/>
      <c r="O39" s="251"/>
      <c r="P39" s="244"/>
      <c r="Q39" s="433"/>
      <c r="R39" s="433"/>
      <c r="S39" s="423"/>
      <c r="T39" s="423"/>
      <c r="U39" s="245"/>
      <c r="V39" s="28"/>
      <c r="W39" s="29"/>
      <c r="X39" s="18">
        <f t="shared" si="3"/>
        <v>0</v>
      </c>
      <c r="Y39" s="29"/>
      <c r="Z39" s="18">
        <f t="shared" si="4"/>
        <v>0</v>
      </c>
      <c r="AA39" s="29"/>
      <c r="AB39" s="18">
        <f t="shared" si="5"/>
        <v>0</v>
      </c>
      <c r="AC39" s="29"/>
      <c r="AD39" s="18">
        <f t="shared" si="6"/>
        <v>0</v>
      </c>
      <c r="AE39" s="423"/>
      <c r="AF39" s="236">
        <f t="shared" si="9"/>
        <v>0</v>
      </c>
      <c r="AG39" s="316"/>
      <c r="AH39" s="285"/>
      <c r="AI39" s="13"/>
      <c r="AJ39" s="13"/>
      <c r="AK39" s="544">
        <f t="shared" si="2"/>
        <v>0</v>
      </c>
      <c r="AL39" s="13"/>
    </row>
    <row r="40" spans="1:38" ht="20.100000000000001" hidden="1" customHeight="1" x14ac:dyDescent="0.25">
      <c r="A40" s="631" t="s">
        <v>101</v>
      </c>
      <c r="B40" s="607">
        <v>1</v>
      </c>
      <c r="C40" s="607" t="s">
        <v>102</v>
      </c>
      <c r="D40" s="607"/>
      <c r="E40" s="607" t="s">
        <v>103</v>
      </c>
      <c r="F40" s="393"/>
      <c r="G40" s="633" t="s">
        <v>104</v>
      </c>
      <c r="H40" s="607" t="s">
        <v>105</v>
      </c>
      <c r="I40" s="400"/>
      <c r="J40" s="607" t="s">
        <v>106</v>
      </c>
      <c r="K40" s="393"/>
      <c r="L40" s="622" t="s">
        <v>107</v>
      </c>
      <c r="M40" s="423"/>
      <c r="N40" s="265" t="s">
        <v>108</v>
      </c>
      <c r="O40" s="268"/>
      <c r="P40" s="269" t="s">
        <v>109</v>
      </c>
      <c r="Q40" s="270"/>
      <c r="R40" s="270"/>
      <c r="S40" s="240"/>
      <c r="T40" s="240"/>
      <c r="U40" s="271"/>
      <c r="V40" s="59"/>
      <c r="W40" s="60"/>
      <c r="X40" s="18">
        <f t="shared" si="3"/>
        <v>0</v>
      </c>
      <c r="Y40" s="60"/>
      <c r="Z40" s="18">
        <f t="shared" si="4"/>
        <v>0</v>
      </c>
      <c r="AA40" s="60"/>
      <c r="AB40" s="18">
        <f t="shared" si="5"/>
        <v>0</v>
      </c>
      <c r="AC40" s="60"/>
      <c r="AD40" s="18">
        <f t="shared" si="6"/>
        <v>0</v>
      </c>
      <c r="AE40" s="240"/>
      <c r="AF40" s="236">
        <f t="shared" si="9"/>
        <v>0</v>
      </c>
      <c r="AG40" s="316" t="s">
        <v>110</v>
      </c>
      <c r="AH40" s="285" t="s">
        <v>111</v>
      </c>
      <c r="AI40" s="13"/>
      <c r="AJ40" s="13"/>
      <c r="AK40" s="544">
        <f t="shared" si="2"/>
        <v>0</v>
      </c>
      <c r="AL40" s="13"/>
    </row>
    <row r="41" spans="1:38" ht="20.100000000000001" hidden="1" customHeight="1" x14ac:dyDescent="0.25">
      <c r="A41" s="632"/>
      <c r="B41" s="608"/>
      <c r="C41" s="608"/>
      <c r="D41" s="608"/>
      <c r="E41" s="608"/>
      <c r="F41" s="394"/>
      <c r="G41" s="634"/>
      <c r="H41" s="608"/>
      <c r="I41" s="400"/>
      <c r="J41" s="608"/>
      <c r="K41" s="394"/>
      <c r="L41" s="624"/>
      <c r="M41" s="423"/>
      <c r="N41" s="265" t="s">
        <v>112</v>
      </c>
      <c r="O41" s="272"/>
      <c r="P41" s="269" t="s">
        <v>113</v>
      </c>
      <c r="Q41" s="568"/>
      <c r="R41" s="568" t="s">
        <v>114</v>
      </c>
      <c r="S41" s="240"/>
      <c r="T41" s="240"/>
      <c r="U41" s="271"/>
      <c r="V41" s="59"/>
      <c r="W41" s="60"/>
      <c r="X41" s="18">
        <f t="shared" si="3"/>
        <v>0</v>
      </c>
      <c r="Y41" s="60"/>
      <c r="Z41" s="18">
        <f t="shared" si="4"/>
        <v>0</v>
      </c>
      <c r="AA41" s="60"/>
      <c r="AB41" s="18">
        <f t="shared" si="5"/>
        <v>0</v>
      </c>
      <c r="AC41" s="60"/>
      <c r="AD41" s="18">
        <f t="shared" si="6"/>
        <v>0</v>
      </c>
      <c r="AE41" s="240"/>
      <c r="AF41" s="236">
        <f t="shared" si="9"/>
        <v>0</v>
      </c>
      <c r="AG41" s="316" t="s">
        <v>110</v>
      </c>
      <c r="AH41" s="285" t="s">
        <v>111</v>
      </c>
      <c r="AI41" s="13"/>
      <c r="AJ41" s="13"/>
      <c r="AK41" s="544">
        <f t="shared" si="2"/>
        <v>0</v>
      </c>
      <c r="AL41" s="13"/>
    </row>
    <row r="42" spans="1:38" ht="20.100000000000001" hidden="1" customHeight="1" x14ac:dyDescent="0.25">
      <c r="A42" s="632"/>
      <c r="B42" s="608"/>
      <c r="C42" s="608"/>
      <c r="D42" s="608"/>
      <c r="E42" s="608"/>
      <c r="F42" s="394"/>
      <c r="G42" s="634"/>
      <c r="H42" s="608"/>
      <c r="I42" s="400"/>
      <c r="J42" s="608"/>
      <c r="K42" s="394"/>
      <c r="L42" s="51" t="s">
        <v>115</v>
      </c>
      <c r="M42" s="423"/>
      <c r="N42" s="265" t="s">
        <v>116</v>
      </c>
      <c r="O42" s="272"/>
      <c r="P42" s="269" t="s">
        <v>117</v>
      </c>
      <c r="Q42" s="569"/>
      <c r="R42" s="569"/>
      <c r="S42" s="240"/>
      <c r="T42" s="240"/>
      <c r="U42" s="271"/>
      <c r="V42" s="59"/>
      <c r="W42" s="60"/>
      <c r="X42" s="18">
        <f t="shared" si="3"/>
        <v>0</v>
      </c>
      <c r="Y42" s="60"/>
      <c r="Z42" s="18">
        <f t="shared" si="4"/>
        <v>0</v>
      </c>
      <c r="AA42" s="60"/>
      <c r="AB42" s="18">
        <f t="shared" si="5"/>
        <v>0</v>
      </c>
      <c r="AC42" s="60"/>
      <c r="AD42" s="18">
        <f t="shared" si="6"/>
        <v>0</v>
      </c>
      <c r="AE42" s="240"/>
      <c r="AF42" s="236">
        <f t="shared" si="9"/>
        <v>0</v>
      </c>
      <c r="AG42" s="316" t="s">
        <v>110</v>
      </c>
      <c r="AH42" s="285" t="s">
        <v>111</v>
      </c>
      <c r="AI42" s="13"/>
      <c r="AJ42" s="13"/>
      <c r="AK42" s="544">
        <f t="shared" si="2"/>
        <v>0</v>
      </c>
      <c r="AL42" s="13"/>
    </row>
    <row r="43" spans="1:38" ht="20.100000000000001" hidden="1" customHeight="1" x14ac:dyDescent="0.25">
      <c r="A43" s="632"/>
      <c r="B43" s="608"/>
      <c r="C43" s="608"/>
      <c r="D43" s="608"/>
      <c r="E43" s="608"/>
      <c r="F43" s="394"/>
      <c r="G43" s="634"/>
      <c r="H43" s="608"/>
      <c r="I43" s="400"/>
      <c r="J43" s="611"/>
      <c r="K43" s="395"/>
      <c r="L43" s="51" t="s">
        <v>118</v>
      </c>
      <c r="M43" s="423"/>
      <c r="N43" s="265" t="s">
        <v>119</v>
      </c>
      <c r="O43" s="272"/>
      <c r="P43" s="269"/>
      <c r="Q43" s="437"/>
      <c r="R43" s="437"/>
      <c r="S43" s="240"/>
      <c r="T43" s="240"/>
      <c r="U43" s="271"/>
      <c r="V43" s="59"/>
      <c r="W43" s="60"/>
      <c r="X43" s="18">
        <f t="shared" si="3"/>
        <v>0</v>
      </c>
      <c r="Y43" s="60"/>
      <c r="Z43" s="18">
        <f t="shared" si="4"/>
        <v>0</v>
      </c>
      <c r="AA43" s="60"/>
      <c r="AB43" s="18">
        <f t="shared" si="5"/>
        <v>0</v>
      </c>
      <c r="AC43" s="60"/>
      <c r="AD43" s="18">
        <f t="shared" si="6"/>
        <v>0</v>
      </c>
      <c r="AE43" s="240"/>
      <c r="AF43" s="236">
        <f t="shared" si="9"/>
        <v>0</v>
      </c>
      <c r="AG43" s="316"/>
      <c r="AH43" s="285" t="s">
        <v>111</v>
      </c>
      <c r="AI43" s="13"/>
      <c r="AJ43" s="13"/>
      <c r="AK43" s="544">
        <f t="shared" si="2"/>
        <v>0</v>
      </c>
      <c r="AL43" s="13"/>
    </row>
    <row r="44" spans="1:38" ht="20.100000000000001" hidden="1" customHeight="1" x14ac:dyDescent="0.25">
      <c r="A44" s="632"/>
      <c r="B44" s="611"/>
      <c r="C44" s="611"/>
      <c r="D44" s="611"/>
      <c r="E44" s="611"/>
      <c r="F44" s="395"/>
      <c r="G44" s="635"/>
      <c r="H44" s="611"/>
      <c r="I44" s="400"/>
      <c r="J44" s="422" t="s">
        <v>120</v>
      </c>
      <c r="K44" s="422"/>
      <c r="L44" s="430" t="s">
        <v>121</v>
      </c>
      <c r="M44" s="431"/>
      <c r="N44" s="265" t="s">
        <v>122</v>
      </c>
      <c r="O44" s="274"/>
      <c r="P44" s="273" t="s">
        <v>123</v>
      </c>
      <c r="Q44" s="433"/>
      <c r="R44" s="433"/>
      <c r="S44" s="275">
        <v>0</v>
      </c>
      <c r="T44" s="275">
        <v>0</v>
      </c>
      <c r="U44" s="271"/>
      <c r="V44" s="59"/>
      <c r="W44" s="60"/>
      <c r="X44" s="18">
        <f t="shared" si="3"/>
        <v>0</v>
      </c>
      <c r="Y44" s="60"/>
      <c r="Z44" s="18">
        <f t="shared" si="4"/>
        <v>0</v>
      </c>
      <c r="AA44" s="60"/>
      <c r="AB44" s="18">
        <f t="shared" si="5"/>
        <v>0</v>
      </c>
      <c r="AC44" s="60"/>
      <c r="AD44" s="18">
        <f t="shared" si="6"/>
        <v>0</v>
      </c>
      <c r="AE44" s="240">
        <v>1</v>
      </c>
      <c r="AF44" s="236">
        <f t="shared" si="9"/>
        <v>0</v>
      </c>
      <c r="AG44" s="316" t="s">
        <v>124</v>
      </c>
      <c r="AH44" s="285" t="s">
        <v>125</v>
      </c>
      <c r="AI44" s="13"/>
      <c r="AJ44" s="13"/>
      <c r="AK44" s="544">
        <f t="shared" si="2"/>
        <v>0</v>
      </c>
      <c r="AL44" s="13"/>
    </row>
    <row r="45" spans="1:38" ht="20.100000000000001" hidden="1" customHeight="1" x14ac:dyDescent="0.25">
      <c r="A45" s="632"/>
      <c r="B45" s="397">
        <v>2</v>
      </c>
      <c r="C45" s="631" t="s">
        <v>126</v>
      </c>
      <c r="D45" s="396">
        <v>1</v>
      </c>
      <c r="E45" s="639" t="s">
        <v>127</v>
      </c>
      <c r="F45" s="400"/>
      <c r="G45" s="640" t="s">
        <v>128</v>
      </c>
      <c r="H45" s="639" t="s">
        <v>129</v>
      </c>
      <c r="I45" s="607">
        <v>1</v>
      </c>
      <c r="J45" s="639" t="s">
        <v>130</v>
      </c>
      <c r="K45" s="400"/>
      <c r="L45" s="639" t="s">
        <v>131</v>
      </c>
      <c r="M45" s="423">
        <v>1</v>
      </c>
      <c r="N45" s="248" t="s">
        <v>132</v>
      </c>
      <c r="O45" s="409"/>
      <c r="P45" s="262" t="s">
        <v>133</v>
      </c>
      <c r="Q45" s="433"/>
      <c r="R45" s="433" t="s">
        <v>134</v>
      </c>
      <c r="S45" s="240">
        <v>163</v>
      </c>
      <c r="T45" s="240">
        <v>163</v>
      </c>
      <c r="U45" s="271">
        <v>156</v>
      </c>
      <c r="V45" s="59">
        <v>560</v>
      </c>
      <c r="W45" s="60">
        <v>152</v>
      </c>
      <c r="X45" s="18">
        <f t="shared" si="3"/>
        <v>637.61599999999999</v>
      </c>
      <c r="Y45" s="60">
        <v>149</v>
      </c>
      <c r="Z45" s="18">
        <f t="shared" si="4"/>
        <v>706.86109759999999</v>
      </c>
      <c r="AA45" s="60">
        <v>145</v>
      </c>
      <c r="AB45" s="18">
        <f t="shared" si="5"/>
        <v>778.89024344543998</v>
      </c>
      <c r="AC45" s="60">
        <v>141</v>
      </c>
      <c r="AD45" s="18">
        <f t="shared" si="6"/>
        <v>858.41493730121942</v>
      </c>
      <c r="AE45" s="240">
        <v>141</v>
      </c>
      <c r="AF45" s="236">
        <f t="shared" si="9"/>
        <v>3541.782278346659</v>
      </c>
      <c r="AG45" s="316" t="s">
        <v>135</v>
      </c>
      <c r="AH45" s="285" t="s">
        <v>136</v>
      </c>
      <c r="AI45" s="13"/>
      <c r="AJ45" s="13"/>
      <c r="AK45" s="544">
        <f t="shared" si="2"/>
        <v>23.366707303363199</v>
      </c>
      <c r="AL45" s="13"/>
    </row>
    <row r="46" spans="1:38" ht="20.100000000000001" hidden="1" customHeight="1" x14ac:dyDescent="0.25">
      <c r="A46" s="632"/>
      <c r="B46" s="397"/>
      <c r="C46" s="632"/>
      <c r="D46" s="397"/>
      <c r="E46" s="639"/>
      <c r="F46" s="400"/>
      <c r="G46" s="640"/>
      <c r="H46" s="639"/>
      <c r="I46" s="608"/>
      <c r="J46" s="639"/>
      <c r="K46" s="400"/>
      <c r="L46" s="639"/>
      <c r="M46" s="423">
        <v>2</v>
      </c>
      <c r="N46" s="248" t="s">
        <v>137</v>
      </c>
      <c r="O46" s="276"/>
      <c r="P46" s="277"/>
      <c r="Q46" s="433"/>
      <c r="R46" s="433"/>
      <c r="S46" s="240"/>
      <c r="T46" s="240"/>
      <c r="U46" s="271"/>
      <c r="V46" s="59"/>
      <c r="W46" s="60"/>
      <c r="X46" s="18">
        <f t="shared" si="3"/>
        <v>0</v>
      </c>
      <c r="Y46" s="60"/>
      <c r="Z46" s="18">
        <f t="shared" si="4"/>
        <v>0</v>
      </c>
      <c r="AA46" s="60"/>
      <c r="AB46" s="18">
        <f t="shared" si="5"/>
        <v>0</v>
      </c>
      <c r="AC46" s="60"/>
      <c r="AD46" s="18">
        <f t="shared" si="6"/>
        <v>0</v>
      </c>
      <c r="AE46" s="240"/>
      <c r="AF46" s="236">
        <f t="shared" si="9"/>
        <v>0</v>
      </c>
      <c r="AG46" s="316" t="s">
        <v>135</v>
      </c>
      <c r="AH46" s="285" t="s">
        <v>138</v>
      </c>
      <c r="AI46" s="13"/>
      <c r="AJ46" s="13"/>
      <c r="AK46" s="544">
        <f t="shared" si="2"/>
        <v>0</v>
      </c>
      <c r="AL46" s="13"/>
    </row>
    <row r="47" spans="1:38" ht="20.100000000000001" hidden="1" customHeight="1" x14ac:dyDescent="0.25">
      <c r="A47" s="632"/>
      <c r="B47" s="397"/>
      <c r="C47" s="632"/>
      <c r="D47" s="397"/>
      <c r="E47" s="639"/>
      <c r="F47" s="400"/>
      <c r="G47" s="640"/>
      <c r="H47" s="639"/>
      <c r="I47" s="608"/>
      <c r="J47" s="639"/>
      <c r="K47" s="400"/>
      <c r="L47" s="639"/>
      <c r="M47" s="423">
        <v>3</v>
      </c>
      <c r="N47" s="248" t="s">
        <v>139</v>
      </c>
      <c r="O47" s="276"/>
      <c r="P47" s="277"/>
      <c r="Q47" s="433"/>
      <c r="R47" s="433"/>
      <c r="S47" s="240"/>
      <c r="T47" s="240"/>
      <c r="U47" s="271"/>
      <c r="V47" s="59"/>
      <c r="W47" s="60"/>
      <c r="X47" s="18">
        <f t="shared" si="3"/>
        <v>0</v>
      </c>
      <c r="Y47" s="60"/>
      <c r="Z47" s="18">
        <f t="shared" si="4"/>
        <v>0</v>
      </c>
      <c r="AA47" s="60"/>
      <c r="AB47" s="18">
        <f t="shared" si="5"/>
        <v>0</v>
      </c>
      <c r="AC47" s="60"/>
      <c r="AD47" s="18">
        <f t="shared" si="6"/>
        <v>0</v>
      </c>
      <c r="AE47" s="240"/>
      <c r="AF47" s="236">
        <f t="shared" si="9"/>
        <v>0</v>
      </c>
      <c r="AG47" s="316" t="s">
        <v>135</v>
      </c>
      <c r="AH47" s="285" t="s">
        <v>136</v>
      </c>
      <c r="AI47" s="13"/>
      <c r="AJ47" s="13"/>
      <c r="AK47" s="544">
        <f t="shared" si="2"/>
        <v>0</v>
      </c>
      <c r="AL47" s="13"/>
    </row>
    <row r="48" spans="1:38" ht="20.100000000000001" hidden="1" customHeight="1" x14ac:dyDescent="0.25">
      <c r="A48" s="632"/>
      <c r="B48" s="397"/>
      <c r="C48" s="632"/>
      <c r="D48" s="397"/>
      <c r="E48" s="639"/>
      <c r="F48" s="400"/>
      <c r="G48" s="640"/>
      <c r="H48" s="639"/>
      <c r="I48" s="608"/>
      <c r="J48" s="639"/>
      <c r="K48" s="400"/>
      <c r="L48" s="639"/>
      <c r="M48" s="423">
        <v>4</v>
      </c>
      <c r="N48" s="248" t="s">
        <v>140</v>
      </c>
      <c r="O48" s="276"/>
      <c r="P48" s="277"/>
      <c r="Q48" s="433"/>
      <c r="R48" s="433"/>
      <c r="S48" s="240"/>
      <c r="T48" s="240"/>
      <c r="U48" s="271"/>
      <c r="V48" s="59"/>
      <c r="W48" s="60"/>
      <c r="X48" s="18">
        <f t="shared" si="3"/>
        <v>0</v>
      </c>
      <c r="Y48" s="60"/>
      <c r="Z48" s="18">
        <f t="shared" si="4"/>
        <v>0</v>
      </c>
      <c r="AA48" s="60"/>
      <c r="AB48" s="18">
        <f t="shared" si="5"/>
        <v>0</v>
      </c>
      <c r="AC48" s="60"/>
      <c r="AD48" s="18">
        <f t="shared" si="6"/>
        <v>0</v>
      </c>
      <c r="AE48" s="240"/>
      <c r="AF48" s="236">
        <f t="shared" si="9"/>
        <v>0</v>
      </c>
      <c r="AG48" s="316" t="s">
        <v>135</v>
      </c>
      <c r="AH48" s="285" t="s">
        <v>141</v>
      </c>
      <c r="AI48" s="13"/>
      <c r="AJ48" s="13"/>
      <c r="AK48" s="544">
        <f t="shared" si="2"/>
        <v>0</v>
      </c>
      <c r="AL48" s="13"/>
    </row>
    <row r="49" spans="1:38" ht="20.100000000000001" hidden="1" customHeight="1" x14ac:dyDescent="0.25">
      <c r="A49" s="632"/>
      <c r="B49" s="397"/>
      <c r="C49" s="632"/>
      <c r="D49" s="397"/>
      <c r="E49" s="639"/>
      <c r="F49" s="400"/>
      <c r="G49" s="640"/>
      <c r="H49" s="639"/>
      <c r="I49" s="608"/>
      <c r="J49" s="639"/>
      <c r="K49" s="394"/>
      <c r="L49" s="394" t="s">
        <v>142</v>
      </c>
      <c r="M49" s="423">
        <v>1</v>
      </c>
      <c r="N49" s="248" t="s">
        <v>143</v>
      </c>
      <c r="O49" s="276"/>
      <c r="P49" s="277"/>
      <c r="Q49" s="433"/>
      <c r="R49" s="433"/>
      <c r="S49" s="240"/>
      <c r="T49" s="240"/>
      <c r="U49" s="271"/>
      <c r="V49" s="59"/>
      <c r="W49" s="60"/>
      <c r="X49" s="18">
        <f t="shared" si="3"/>
        <v>0</v>
      </c>
      <c r="Y49" s="60"/>
      <c r="Z49" s="18">
        <f t="shared" si="4"/>
        <v>0</v>
      </c>
      <c r="AA49" s="60"/>
      <c r="AB49" s="18">
        <f t="shared" si="5"/>
        <v>0</v>
      </c>
      <c r="AC49" s="60"/>
      <c r="AD49" s="18">
        <f t="shared" si="6"/>
        <v>0</v>
      </c>
      <c r="AE49" s="240"/>
      <c r="AF49" s="236">
        <f t="shared" si="9"/>
        <v>0</v>
      </c>
      <c r="AG49" s="316" t="s">
        <v>135</v>
      </c>
      <c r="AH49" s="285" t="s">
        <v>136</v>
      </c>
      <c r="AI49" s="13"/>
      <c r="AJ49" s="13"/>
      <c r="AK49" s="544">
        <f t="shared" si="2"/>
        <v>0</v>
      </c>
      <c r="AL49" s="13"/>
    </row>
    <row r="50" spans="1:38" ht="20.100000000000001" hidden="1" customHeight="1" x14ac:dyDescent="0.25">
      <c r="A50" s="632"/>
      <c r="B50" s="397"/>
      <c r="C50" s="632"/>
      <c r="D50" s="397"/>
      <c r="E50" s="639"/>
      <c r="F50" s="400"/>
      <c r="G50" s="640"/>
      <c r="H50" s="639"/>
      <c r="I50" s="608"/>
      <c r="J50" s="639"/>
      <c r="K50" s="393"/>
      <c r="L50" s="607" t="s">
        <v>144</v>
      </c>
      <c r="M50" s="423">
        <v>1</v>
      </c>
      <c r="N50" s="248" t="s">
        <v>145</v>
      </c>
      <c r="O50" s="276"/>
      <c r="P50" s="278" t="s">
        <v>146</v>
      </c>
      <c r="Q50" s="279"/>
      <c r="R50" s="279" t="s">
        <v>147</v>
      </c>
      <c r="S50" s="240"/>
      <c r="T50" s="240"/>
      <c r="U50" s="271"/>
      <c r="V50" s="59"/>
      <c r="W50" s="60"/>
      <c r="X50" s="18">
        <f t="shared" si="3"/>
        <v>0</v>
      </c>
      <c r="Y50" s="60"/>
      <c r="Z50" s="18">
        <f t="shared" si="4"/>
        <v>0</v>
      </c>
      <c r="AA50" s="60"/>
      <c r="AB50" s="18">
        <f t="shared" si="5"/>
        <v>0</v>
      </c>
      <c r="AC50" s="60"/>
      <c r="AD50" s="18">
        <f t="shared" si="6"/>
        <v>0</v>
      </c>
      <c r="AE50" s="240"/>
      <c r="AF50" s="236">
        <f t="shared" si="9"/>
        <v>0</v>
      </c>
      <c r="AG50" s="316" t="s">
        <v>135</v>
      </c>
      <c r="AH50" s="285" t="s">
        <v>136</v>
      </c>
      <c r="AI50" s="13"/>
      <c r="AJ50" s="13"/>
      <c r="AK50" s="544">
        <f t="shared" si="2"/>
        <v>0</v>
      </c>
      <c r="AL50" s="13"/>
    </row>
    <row r="51" spans="1:38" ht="20.100000000000001" hidden="1" customHeight="1" x14ac:dyDescent="0.25">
      <c r="A51" s="632"/>
      <c r="B51" s="397"/>
      <c r="C51" s="632"/>
      <c r="D51" s="397"/>
      <c r="E51" s="639"/>
      <c r="F51" s="400"/>
      <c r="G51" s="640"/>
      <c r="H51" s="639"/>
      <c r="I51" s="611"/>
      <c r="J51" s="639"/>
      <c r="K51" s="395"/>
      <c r="L51" s="611"/>
      <c r="M51" s="423">
        <v>2</v>
      </c>
      <c r="N51" s="248" t="s">
        <v>148</v>
      </c>
      <c r="O51" s="410"/>
      <c r="P51" s="262" t="s">
        <v>149</v>
      </c>
      <c r="Q51" s="279"/>
      <c r="R51" s="279" t="s">
        <v>21</v>
      </c>
      <c r="S51" s="240"/>
      <c r="T51" s="240"/>
      <c r="U51" s="271"/>
      <c r="V51" s="59"/>
      <c r="W51" s="60"/>
      <c r="X51" s="18">
        <f t="shared" si="3"/>
        <v>0</v>
      </c>
      <c r="Y51" s="60"/>
      <c r="Z51" s="18">
        <f t="shared" si="4"/>
        <v>0</v>
      </c>
      <c r="AA51" s="60"/>
      <c r="AB51" s="18">
        <f t="shared" si="5"/>
        <v>0</v>
      </c>
      <c r="AC51" s="60"/>
      <c r="AD51" s="18">
        <f t="shared" si="6"/>
        <v>0</v>
      </c>
      <c r="AE51" s="240"/>
      <c r="AF51" s="236">
        <f t="shared" si="9"/>
        <v>0</v>
      </c>
      <c r="AG51" s="316" t="s">
        <v>135</v>
      </c>
      <c r="AH51" s="285" t="s">
        <v>136</v>
      </c>
      <c r="AI51" s="13"/>
      <c r="AJ51" s="13"/>
      <c r="AK51" s="544">
        <f t="shared" si="2"/>
        <v>0</v>
      </c>
      <c r="AL51" s="13"/>
    </row>
    <row r="52" spans="1:38" ht="20.100000000000001" hidden="1" customHeight="1" x14ac:dyDescent="0.25">
      <c r="A52" s="632"/>
      <c r="B52" s="397">
        <v>3</v>
      </c>
      <c r="C52" s="636" t="s">
        <v>150</v>
      </c>
      <c r="D52" s="396">
        <v>1</v>
      </c>
      <c r="E52" s="400" t="s">
        <v>151</v>
      </c>
      <c r="F52" s="393"/>
      <c r="G52" s="393" t="s">
        <v>152</v>
      </c>
      <c r="H52" s="393" t="s">
        <v>50</v>
      </c>
      <c r="I52" s="400">
        <v>1</v>
      </c>
      <c r="J52" s="68" t="s">
        <v>153</v>
      </c>
      <c r="K52" s="68"/>
      <c r="L52" s="400" t="s">
        <v>154</v>
      </c>
      <c r="M52" s="401">
        <v>1</v>
      </c>
      <c r="N52" s="415" t="s">
        <v>155</v>
      </c>
      <c r="O52" s="415"/>
      <c r="P52" s="244" t="s">
        <v>156</v>
      </c>
      <c r="Q52" s="433"/>
      <c r="R52" s="433" t="s">
        <v>21</v>
      </c>
      <c r="S52" s="271">
        <v>100</v>
      </c>
      <c r="T52" s="271">
        <v>100</v>
      </c>
      <c r="U52" s="280">
        <v>100</v>
      </c>
      <c r="V52" s="69">
        <v>250</v>
      </c>
      <c r="W52" s="69">
        <v>100</v>
      </c>
      <c r="X52" s="18">
        <f t="shared" si="3"/>
        <v>284.64999999999998</v>
      </c>
      <c r="Y52" s="70">
        <v>100</v>
      </c>
      <c r="Z52" s="18">
        <f t="shared" si="4"/>
        <v>315.56298999999996</v>
      </c>
      <c r="AA52" s="58">
        <v>100</v>
      </c>
      <c r="AB52" s="18">
        <f t="shared" si="5"/>
        <v>347.71885868099997</v>
      </c>
      <c r="AC52" s="58">
        <v>100</v>
      </c>
      <c r="AD52" s="18">
        <f t="shared" si="6"/>
        <v>383.22095415233008</v>
      </c>
      <c r="AE52" s="271">
        <v>100</v>
      </c>
      <c r="AF52" s="236">
        <f t="shared" si="9"/>
        <v>1581.15280283333</v>
      </c>
      <c r="AG52" s="317" t="s">
        <v>157</v>
      </c>
      <c r="AH52" s="285" t="s">
        <v>158</v>
      </c>
      <c r="AI52" s="13"/>
      <c r="AJ52" s="13"/>
      <c r="AK52" s="544">
        <f t="shared" si="2"/>
        <v>10.431565760429999</v>
      </c>
      <c r="AL52" s="13"/>
    </row>
    <row r="53" spans="1:38" ht="20.100000000000001" hidden="1" customHeight="1" x14ac:dyDescent="0.25">
      <c r="A53" s="632"/>
      <c r="B53" s="397"/>
      <c r="C53" s="637"/>
      <c r="D53" s="397"/>
      <c r="E53" s="72"/>
      <c r="F53" s="72"/>
      <c r="G53" s="400"/>
      <c r="H53" s="400"/>
      <c r="I53" s="400">
        <v>2</v>
      </c>
      <c r="J53" s="400" t="s">
        <v>159</v>
      </c>
      <c r="K53" s="73"/>
      <c r="L53" s="72" t="s">
        <v>160</v>
      </c>
      <c r="M53" s="423"/>
      <c r="N53" s="431" t="s">
        <v>161</v>
      </c>
      <c r="O53" s="416"/>
      <c r="P53" s="244"/>
      <c r="Q53" s="433"/>
      <c r="R53" s="433"/>
      <c r="S53" s="282"/>
      <c r="T53" s="282"/>
      <c r="U53" s="283"/>
      <c r="V53" s="76"/>
      <c r="W53" s="76"/>
      <c r="X53" s="18">
        <f t="shared" si="3"/>
        <v>0</v>
      </c>
      <c r="Y53" s="77"/>
      <c r="Z53" s="18">
        <f t="shared" si="4"/>
        <v>0</v>
      </c>
      <c r="AA53" s="74"/>
      <c r="AB53" s="18">
        <f t="shared" si="5"/>
        <v>0</v>
      </c>
      <c r="AC53" s="74"/>
      <c r="AD53" s="18">
        <f t="shared" si="6"/>
        <v>0</v>
      </c>
      <c r="AE53" s="282"/>
      <c r="AF53" s="236">
        <f t="shared" si="9"/>
        <v>0</v>
      </c>
      <c r="AG53" s="317" t="s">
        <v>157</v>
      </c>
      <c r="AH53" s="285" t="s">
        <v>158</v>
      </c>
      <c r="AI53" s="13"/>
      <c r="AJ53" s="13"/>
      <c r="AK53" s="544">
        <f t="shared" si="2"/>
        <v>0</v>
      </c>
      <c r="AL53" s="13"/>
    </row>
    <row r="54" spans="1:38" ht="20.100000000000001" hidden="1" customHeight="1" x14ac:dyDescent="0.25">
      <c r="A54" s="632"/>
      <c r="B54" s="397"/>
      <c r="C54" s="637"/>
      <c r="D54" s="397">
        <v>2</v>
      </c>
      <c r="E54" s="400" t="s">
        <v>162</v>
      </c>
      <c r="F54" s="400"/>
      <c r="G54" s="400"/>
      <c r="H54" s="400"/>
      <c r="I54" s="400"/>
      <c r="J54" s="400" t="s">
        <v>163</v>
      </c>
      <c r="K54" s="400"/>
      <c r="L54" s="430" t="s">
        <v>164</v>
      </c>
      <c r="M54" s="415"/>
      <c r="N54" s="273" t="s">
        <v>165</v>
      </c>
      <c r="O54" s="416"/>
      <c r="P54" s="244"/>
      <c r="Q54" s="433"/>
      <c r="R54" s="433"/>
      <c r="S54" s="282"/>
      <c r="T54" s="282"/>
      <c r="U54" s="283"/>
      <c r="V54" s="76"/>
      <c r="W54" s="76"/>
      <c r="X54" s="18">
        <f t="shared" si="3"/>
        <v>0</v>
      </c>
      <c r="Y54" s="77"/>
      <c r="Z54" s="18">
        <f t="shared" si="4"/>
        <v>0</v>
      </c>
      <c r="AA54" s="74"/>
      <c r="AB54" s="18">
        <f t="shared" si="5"/>
        <v>0</v>
      </c>
      <c r="AC54" s="74"/>
      <c r="AD54" s="18">
        <f t="shared" si="6"/>
        <v>0</v>
      </c>
      <c r="AE54" s="282"/>
      <c r="AF54" s="236">
        <f t="shared" si="9"/>
        <v>0</v>
      </c>
      <c r="AG54" s="317" t="s">
        <v>166</v>
      </c>
      <c r="AH54" s="285" t="s">
        <v>167</v>
      </c>
      <c r="AI54" s="13"/>
      <c r="AJ54" s="13"/>
      <c r="AK54" s="544">
        <f t="shared" si="2"/>
        <v>0</v>
      </c>
      <c r="AL54" s="13"/>
    </row>
    <row r="55" spans="1:38" ht="20.100000000000001" hidden="1" customHeight="1" x14ac:dyDescent="0.25">
      <c r="A55" s="632"/>
      <c r="B55" s="397"/>
      <c r="C55" s="637"/>
      <c r="D55" s="397">
        <v>3</v>
      </c>
      <c r="E55" s="51" t="s">
        <v>168</v>
      </c>
      <c r="F55" s="51"/>
      <c r="G55" s="78" t="s">
        <v>169</v>
      </c>
      <c r="H55" s="400" t="s">
        <v>50</v>
      </c>
      <c r="I55" s="400"/>
      <c r="J55" s="78" t="s">
        <v>170</v>
      </c>
      <c r="K55" s="78"/>
      <c r="L55" s="78" t="s">
        <v>171</v>
      </c>
      <c r="M55" s="423"/>
      <c r="N55" s="265" t="s">
        <v>172</v>
      </c>
      <c r="O55" s="256"/>
      <c r="P55" s="244" t="s">
        <v>173</v>
      </c>
      <c r="Q55" s="433"/>
      <c r="R55" s="433" t="s">
        <v>21</v>
      </c>
      <c r="S55" s="281">
        <v>61.2</v>
      </c>
      <c r="T55" s="281">
        <v>61.2</v>
      </c>
      <c r="U55" s="284">
        <v>62.3</v>
      </c>
      <c r="V55" s="13">
        <v>550</v>
      </c>
      <c r="W55" s="13">
        <v>64.2</v>
      </c>
      <c r="X55" s="18">
        <f t="shared" si="3"/>
        <v>626.23</v>
      </c>
      <c r="Y55" s="13">
        <v>66.400000000000006</v>
      </c>
      <c r="Z55" s="18">
        <f t="shared" si="4"/>
        <v>694.23857799999996</v>
      </c>
      <c r="AA55" s="13">
        <v>68.2</v>
      </c>
      <c r="AB55" s="18">
        <f t="shared" si="5"/>
        <v>764.98148909819997</v>
      </c>
      <c r="AC55" s="13">
        <v>70.3</v>
      </c>
      <c r="AD55" s="18">
        <f t="shared" si="6"/>
        <v>843.08609913512623</v>
      </c>
      <c r="AE55" s="281">
        <v>70.3</v>
      </c>
      <c r="AF55" s="236">
        <f t="shared" si="9"/>
        <v>3478.5361662333262</v>
      </c>
      <c r="AG55" s="317" t="s">
        <v>174</v>
      </c>
      <c r="AH55" s="285" t="s">
        <v>158</v>
      </c>
      <c r="AI55" s="13"/>
      <c r="AJ55" s="13"/>
      <c r="AK55" s="544">
        <f t="shared" si="2"/>
        <v>22.949444672945997</v>
      </c>
      <c r="AL55" s="13"/>
    </row>
    <row r="56" spans="1:38" ht="20.100000000000001" hidden="1" customHeight="1" x14ac:dyDescent="0.25">
      <c r="A56" s="632"/>
      <c r="B56" s="397"/>
      <c r="C56" s="394"/>
      <c r="D56" s="397">
        <v>4</v>
      </c>
      <c r="E56" s="607" t="s">
        <v>175</v>
      </c>
      <c r="F56" s="393"/>
      <c r="G56" s="78" t="s">
        <v>176</v>
      </c>
      <c r="H56" s="78" t="s">
        <v>177</v>
      </c>
      <c r="I56" s="607"/>
      <c r="J56" s="607" t="s">
        <v>178</v>
      </c>
      <c r="K56" s="393"/>
      <c r="L56" s="607" t="s">
        <v>179</v>
      </c>
      <c r="M56" s="423">
        <v>1</v>
      </c>
      <c r="N56" s="240" t="s">
        <v>180</v>
      </c>
      <c r="O56" s="240"/>
      <c r="P56" s="281"/>
      <c r="Q56" s="281"/>
      <c r="R56" s="281"/>
      <c r="S56" s="240"/>
      <c r="T56" s="240"/>
      <c r="U56" s="271"/>
      <c r="V56" s="59"/>
      <c r="W56" s="60"/>
      <c r="X56" s="18">
        <f t="shared" si="3"/>
        <v>0</v>
      </c>
      <c r="Y56" s="60"/>
      <c r="Z56" s="18">
        <f t="shared" si="4"/>
        <v>0</v>
      </c>
      <c r="AA56" s="60"/>
      <c r="AB56" s="18">
        <f t="shared" si="5"/>
        <v>0</v>
      </c>
      <c r="AC56" s="60"/>
      <c r="AD56" s="18">
        <f t="shared" si="6"/>
        <v>0</v>
      </c>
      <c r="AE56" s="240"/>
      <c r="AF56" s="236">
        <f t="shared" si="9"/>
        <v>0</v>
      </c>
      <c r="AG56" s="317" t="s">
        <v>181</v>
      </c>
      <c r="AH56" s="285" t="s">
        <v>182</v>
      </c>
      <c r="AI56" s="13"/>
      <c r="AJ56" s="13"/>
      <c r="AK56" s="544">
        <f t="shared" si="2"/>
        <v>0</v>
      </c>
      <c r="AL56" s="13"/>
    </row>
    <row r="57" spans="1:38" ht="20.100000000000001" hidden="1" customHeight="1" x14ac:dyDescent="0.25">
      <c r="A57" s="632"/>
      <c r="B57" s="397"/>
      <c r="C57" s="394"/>
      <c r="D57" s="397"/>
      <c r="E57" s="611"/>
      <c r="F57" s="394"/>
      <c r="G57" s="15"/>
      <c r="H57" s="78"/>
      <c r="I57" s="611"/>
      <c r="J57" s="611"/>
      <c r="K57" s="395"/>
      <c r="L57" s="611"/>
      <c r="M57" s="401">
        <v>2</v>
      </c>
      <c r="N57" s="234" t="s">
        <v>183</v>
      </c>
      <c r="O57" s="238"/>
      <c r="P57" s="244" t="s">
        <v>184</v>
      </c>
      <c r="Q57" s="433"/>
      <c r="R57" s="433" t="s">
        <v>50</v>
      </c>
      <c r="S57" s="240"/>
      <c r="T57" s="240"/>
      <c r="U57" s="271"/>
      <c r="V57" s="59"/>
      <c r="W57" s="60"/>
      <c r="X57" s="18">
        <f t="shared" si="3"/>
        <v>0</v>
      </c>
      <c r="Y57" s="60"/>
      <c r="Z57" s="18">
        <f t="shared" si="4"/>
        <v>0</v>
      </c>
      <c r="AA57" s="60"/>
      <c r="AB57" s="18">
        <f t="shared" si="5"/>
        <v>0</v>
      </c>
      <c r="AC57" s="60"/>
      <c r="AD57" s="18">
        <f t="shared" si="6"/>
        <v>0</v>
      </c>
      <c r="AE57" s="240"/>
      <c r="AF57" s="236">
        <f t="shared" si="9"/>
        <v>0</v>
      </c>
      <c r="AG57" s="317" t="s">
        <v>181</v>
      </c>
      <c r="AH57" s="285" t="s">
        <v>185</v>
      </c>
      <c r="AI57" s="13"/>
      <c r="AJ57" s="13"/>
      <c r="AK57" s="544">
        <f t="shared" si="2"/>
        <v>0</v>
      </c>
      <c r="AL57" s="13"/>
    </row>
    <row r="58" spans="1:38" ht="20.100000000000001" hidden="1" customHeight="1" x14ac:dyDescent="0.25">
      <c r="A58" s="632"/>
      <c r="B58" s="428"/>
      <c r="C58" s="395"/>
      <c r="D58" s="424">
        <v>5</v>
      </c>
      <c r="E58" s="15" t="s">
        <v>186</v>
      </c>
      <c r="F58" s="15"/>
      <c r="G58" s="15" t="s">
        <v>187</v>
      </c>
      <c r="H58" s="78" t="s">
        <v>188</v>
      </c>
      <c r="I58" s="400">
        <v>1</v>
      </c>
      <c r="J58" s="78" t="s">
        <v>189</v>
      </c>
      <c r="K58" s="15"/>
      <c r="L58" s="15" t="s">
        <v>190</v>
      </c>
      <c r="M58" s="401">
        <v>1</v>
      </c>
      <c r="N58" s="234" t="s">
        <v>191</v>
      </c>
      <c r="O58" s="410"/>
      <c r="P58" s="262" t="s">
        <v>192</v>
      </c>
      <c r="Q58" s="285"/>
      <c r="R58" s="285"/>
      <c r="S58" s="286"/>
      <c r="T58" s="286"/>
      <c r="U58" s="287"/>
      <c r="V58" s="84"/>
      <c r="W58" s="82"/>
      <c r="X58" s="18">
        <f t="shared" si="3"/>
        <v>0</v>
      </c>
      <c r="Y58" s="82"/>
      <c r="Z58" s="18">
        <f t="shared" si="4"/>
        <v>0</v>
      </c>
      <c r="AA58" s="82"/>
      <c r="AB58" s="18">
        <f t="shared" si="5"/>
        <v>0</v>
      </c>
      <c r="AC58" s="82"/>
      <c r="AD58" s="18">
        <f t="shared" si="6"/>
        <v>0</v>
      </c>
      <c r="AE58" s="286"/>
      <c r="AF58" s="236">
        <f t="shared" si="9"/>
        <v>0</v>
      </c>
      <c r="AG58" s="318" t="s">
        <v>193</v>
      </c>
      <c r="AH58" s="285" t="s">
        <v>194</v>
      </c>
      <c r="AI58" s="13"/>
      <c r="AJ58" s="13"/>
      <c r="AK58" s="544">
        <f t="shared" si="2"/>
        <v>0</v>
      </c>
      <c r="AL58" s="13"/>
    </row>
    <row r="59" spans="1:38" ht="20.100000000000001" hidden="1" customHeight="1" x14ac:dyDescent="0.25">
      <c r="A59" s="632"/>
      <c r="B59" s="428"/>
      <c r="C59" s="395"/>
      <c r="D59" s="404">
        <v>6</v>
      </c>
      <c r="E59" s="15" t="s">
        <v>195</v>
      </c>
      <c r="F59" s="15"/>
      <c r="G59" s="15"/>
      <c r="H59" s="15"/>
      <c r="I59" s="393">
        <v>1</v>
      </c>
      <c r="J59" s="15" t="s">
        <v>196</v>
      </c>
      <c r="K59" s="15"/>
      <c r="L59" s="15" t="s">
        <v>197</v>
      </c>
      <c r="M59" s="401">
        <v>1</v>
      </c>
      <c r="N59" s="234" t="s">
        <v>198</v>
      </c>
      <c r="O59" s="410"/>
      <c r="P59" s="262"/>
      <c r="Q59" s="285"/>
      <c r="R59" s="285"/>
      <c r="S59" s="286"/>
      <c r="T59" s="286"/>
      <c r="U59" s="287"/>
      <c r="V59" s="84"/>
      <c r="W59" s="82"/>
      <c r="X59" s="18">
        <f t="shared" si="3"/>
        <v>0</v>
      </c>
      <c r="Y59" s="82"/>
      <c r="Z59" s="18">
        <f t="shared" si="4"/>
        <v>0</v>
      </c>
      <c r="AA59" s="82"/>
      <c r="AB59" s="18">
        <f t="shared" si="5"/>
        <v>0</v>
      </c>
      <c r="AC59" s="82"/>
      <c r="AD59" s="18">
        <f t="shared" si="6"/>
        <v>0</v>
      </c>
      <c r="AE59" s="286"/>
      <c r="AF59" s="236">
        <f t="shared" si="9"/>
        <v>0</v>
      </c>
      <c r="AG59" s="318"/>
      <c r="AH59" s="285" t="s">
        <v>199</v>
      </c>
      <c r="AI59" s="13"/>
      <c r="AJ59" s="13"/>
      <c r="AK59" s="544">
        <f t="shared" si="2"/>
        <v>0</v>
      </c>
      <c r="AL59" s="13"/>
    </row>
    <row r="60" spans="1:38" s="90" customFormat="1" ht="20.100000000000001" hidden="1" customHeight="1" x14ac:dyDescent="0.25">
      <c r="A60" s="632"/>
      <c r="B60" s="397">
        <v>4</v>
      </c>
      <c r="C60" s="638" t="s">
        <v>200</v>
      </c>
      <c r="D60" s="396">
        <v>1</v>
      </c>
      <c r="E60" s="607" t="s">
        <v>201</v>
      </c>
      <c r="F60" s="393"/>
      <c r="G60" s="607" t="s">
        <v>202</v>
      </c>
      <c r="H60" s="607" t="s">
        <v>21</v>
      </c>
      <c r="I60" s="393">
        <v>1</v>
      </c>
      <c r="J60" s="607" t="s">
        <v>203</v>
      </c>
      <c r="K60" s="393"/>
      <c r="L60" s="607" t="s">
        <v>204</v>
      </c>
      <c r="M60" s="401">
        <v>1</v>
      </c>
      <c r="N60" s="401" t="s">
        <v>205</v>
      </c>
      <c r="O60" s="401"/>
      <c r="P60" s="244" t="s">
        <v>206</v>
      </c>
      <c r="Q60" s="433"/>
      <c r="R60" s="433" t="s">
        <v>207</v>
      </c>
      <c r="S60" s="240">
        <v>1456</v>
      </c>
      <c r="T60" s="240">
        <v>1456</v>
      </c>
      <c r="U60" s="289">
        <v>600</v>
      </c>
      <c r="V60" s="87">
        <v>9178</v>
      </c>
      <c r="W60" s="88">
        <v>700</v>
      </c>
      <c r="X60" s="18">
        <f t="shared" si="3"/>
        <v>10450.0708</v>
      </c>
      <c r="Y60" s="88">
        <v>800</v>
      </c>
      <c r="Z60" s="18">
        <f t="shared" si="4"/>
        <v>11584.94848888</v>
      </c>
      <c r="AA60" s="88">
        <v>900</v>
      </c>
      <c r="AB60" s="18">
        <f t="shared" si="5"/>
        <v>12765.454739896872</v>
      </c>
      <c r="AC60" s="88">
        <v>1000</v>
      </c>
      <c r="AD60" s="18">
        <f t="shared" si="6"/>
        <v>14068.807668840342</v>
      </c>
      <c r="AE60" s="290">
        <v>6456</v>
      </c>
      <c r="AF60" s="236">
        <f t="shared" si="9"/>
        <v>58047.281697617218</v>
      </c>
      <c r="AG60" s="319" t="s">
        <v>208</v>
      </c>
      <c r="AH60" s="285" t="s">
        <v>209</v>
      </c>
      <c r="AI60" s="13"/>
      <c r="AJ60" s="13"/>
      <c r="AK60" s="544">
        <f t="shared" si="2"/>
        <v>382.96364219690611</v>
      </c>
      <c r="AL60" s="13"/>
    </row>
    <row r="61" spans="1:38" s="90" customFormat="1" ht="20.100000000000001" hidden="1" customHeight="1" x14ac:dyDescent="0.25">
      <c r="A61" s="632"/>
      <c r="B61" s="397"/>
      <c r="C61" s="638"/>
      <c r="D61" s="398"/>
      <c r="E61" s="611"/>
      <c r="F61" s="395"/>
      <c r="G61" s="611"/>
      <c r="H61" s="611"/>
      <c r="I61" s="395"/>
      <c r="J61" s="611"/>
      <c r="K61" s="395"/>
      <c r="L61" s="611"/>
      <c r="M61" s="423">
        <v>2</v>
      </c>
      <c r="N61" s="288" t="s">
        <v>210</v>
      </c>
      <c r="O61" s="288"/>
      <c r="P61" s="244" t="s">
        <v>211</v>
      </c>
      <c r="Q61" s="433"/>
      <c r="R61" s="433" t="s">
        <v>21</v>
      </c>
      <c r="S61" s="240">
        <v>84</v>
      </c>
      <c r="T61" s="240">
        <v>84</v>
      </c>
      <c r="U61" s="271">
        <v>252</v>
      </c>
      <c r="V61" s="59">
        <v>1622</v>
      </c>
      <c r="W61" s="60">
        <v>227</v>
      </c>
      <c r="X61" s="18">
        <f t="shared" si="3"/>
        <v>1846.8091999999999</v>
      </c>
      <c r="Y61" s="60">
        <v>205</v>
      </c>
      <c r="Z61" s="18">
        <f t="shared" si="4"/>
        <v>2047.3726791199999</v>
      </c>
      <c r="AA61" s="60">
        <v>185</v>
      </c>
      <c r="AB61" s="18">
        <f t="shared" si="5"/>
        <v>2255.9999551223277</v>
      </c>
      <c r="AC61" s="60">
        <v>167</v>
      </c>
      <c r="AD61" s="18">
        <f t="shared" si="6"/>
        <v>2486.3375505403174</v>
      </c>
      <c r="AE61" s="290">
        <v>94</v>
      </c>
      <c r="AF61" s="236">
        <f t="shared" si="9"/>
        <v>10258.519384782645</v>
      </c>
      <c r="AG61" s="319" t="s">
        <v>208</v>
      </c>
      <c r="AH61" s="285" t="s">
        <v>209</v>
      </c>
      <c r="AI61" s="13"/>
      <c r="AJ61" s="13"/>
      <c r="AK61" s="544">
        <f t="shared" si="2"/>
        <v>67.679998653669827</v>
      </c>
      <c r="AL61" s="13"/>
    </row>
    <row r="62" spans="1:38" ht="20.100000000000001" hidden="1" customHeight="1" x14ac:dyDescent="0.25">
      <c r="A62" s="631" t="s">
        <v>212</v>
      </c>
      <c r="B62" s="15">
        <v>1</v>
      </c>
      <c r="C62" s="607" t="s">
        <v>213</v>
      </c>
      <c r="D62" s="15">
        <v>1</v>
      </c>
      <c r="E62" s="393" t="s">
        <v>214</v>
      </c>
      <c r="F62" s="393"/>
      <c r="G62" s="396" t="s">
        <v>215</v>
      </c>
      <c r="H62" s="91" t="s">
        <v>21</v>
      </c>
      <c r="I62" s="393">
        <v>1</v>
      </c>
      <c r="J62" s="396" t="s">
        <v>216</v>
      </c>
      <c r="K62" s="396"/>
      <c r="L62" s="400" t="s">
        <v>217</v>
      </c>
      <c r="M62" s="423">
        <v>1</v>
      </c>
      <c r="N62" s="240" t="s">
        <v>218</v>
      </c>
      <c r="O62" s="401"/>
      <c r="P62" s="244" t="s">
        <v>219</v>
      </c>
      <c r="Q62" s="433"/>
      <c r="R62" s="433"/>
      <c r="S62" s="423"/>
      <c r="T62" s="423"/>
      <c r="U62" s="245"/>
      <c r="V62" s="28"/>
      <c r="W62" s="29"/>
      <c r="X62" s="18">
        <f t="shared" si="3"/>
        <v>0</v>
      </c>
      <c r="Y62" s="29"/>
      <c r="Z62" s="18">
        <f t="shared" si="4"/>
        <v>0</v>
      </c>
      <c r="AA62" s="29"/>
      <c r="AB62" s="18">
        <f t="shared" si="5"/>
        <v>0</v>
      </c>
      <c r="AC62" s="29"/>
      <c r="AD62" s="18">
        <f t="shared" si="6"/>
        <v>0</v>
      </c>
      <c r="AE62" s="423"/>
      <c r="AF62" s="236">
        <f t="shared" si="9"/>
        <v>0</v>
      </c>
      <c r="AG62" s="317" t="s">
        <v>220</v>
      </c>
      <c r="AH62" s="285" t="s">
        <v>221</v>
      </c>
      <c r="AI62" s="13"/>
      <c r="AJ62" s="13"/>
      <c r="AK62" s="544">
        <f t="shared" si="2"/>
        <v>0</v>
      </c>
      <c r="AL62" s="13"/>
    </row>
    <row r="63" spans="1:38" ht="20.100000000000001" hidden="1" customHeight="1" x14ac:dyDescent="0.25">
      <c r="A63" s="632"/>
      <c r="B63" s="20"/>
      <c r="C63" s="608"/>
      <c r="D63" s="639">
        <v>2</v>
      </c>
      <c r="E63" s="607" t="s">
        <v>222</v>
      </c>
      <c r="F63" s="394"/>
      <c r="G63" s="397"/>
      <c r="H63" s="92"/>
      <c r="I63" s="639">
        <v>1</v>
      </c>
      <c r="J63" s="631" t="s">
        <v>223</v>
      </c>
      <c r="K63" s="396"/>
      <c r="L63" s="422" t="s">
        <v>224</v>
      </c>
      <c r="M63" s="401"/>
      <c r="N63" s="250"/>
      <c r="O63" s="402"/>
      <c r="P63" s="242"/>
      <c r="Q63" s="435"/>
      <c r="R63" s="435"/>
      <c r="S63" s="401"/>
      <c r="T63" s="401"/>
      <c r="U63" s="419"/>
      <c r="V63" s="443"/>
      <c r="W63" s="440"/>
      <c r="X63" s="18">
        <f t="shared" si="3"/>
        <v>0</v>
      </c>
      <c r="Y63" s="440"/>
      <c r="Z63" s="18">
        <f t="shared" si="4"/>
        <v>0</v>
      </c>
      <c r="AA63" s="440"/>
      <c r="AB63" s="18">
        <f t="shared" si="5"/>
        <v>0</v>
      </c>
      <c r="AC63" s="440"/>
      <c r="AD63" s="18">
        <f t="shared" si="6"/>
        <v>0</v>
      </c>
      <c r="AE63" s="401"/>
      <c r="AF63" s="236">
        <f t="shared" si="9"/>
        <v>0</v>
      </c>
      <c r="AG63" s="317" t="s">
        <v>220</v>
      </c>
      <c r="AH63" s="438"/>
      <c r="AI63" s="13"/>
      <c r="AJ63" s="13"/>
      <c r="AK63" s="544">
        <f t="shared" si="2"/>
        <v>0</v>
      </c>
      <c r="AL63" s="13"/>
    </row>
    <row r="64" spans="1:38" ht="20.100000000000001" hidden="1" customHeight="1" x14ac:dyDescent="0.25">
      <c r="A64" s="632"/>
      <c r="B64" s="20"/>
      <c r="C64" s="608"/>
      <c r="D64" s="639"/>
      <c r="E64" s="608"/>
      <c r="F64" s="394"/>
      <c r="G64" s="397"/>
      <c r="H64" s="92"/>
      <c r="I64" s="639"/>
      <c r="J64" s="641"/>
      <c r="K64" s="398"/>
      <c r="L64" s="422" t="s">
        <v>225</v>
      </c>
      <c r="M64" s="401"/>
      <c r="N64" s="250"/>
      <c r="O64" s="402"/>
      <c r="P64" s="242"/>
      <c r="Q64" s="435"/>
      <c r="R64" s="435"/>
      <c r="S64" s="401"/>
      <c r="T64" s="401"/>
      <c r="U64" s="419"/>
      <c r="V64" s="443"/>
      <c r="W64" s="440"/>
      <c r="X64" s="18">
        <f t="shared" si="3"/>
        <v>0</v>
      </c>
      <c r="Y64" s="440"/>
      <c r="Z64" s="18">
        <f t="shared" si="4"/>
        <v>0</v>
      </c>
      <c r="AA64" s="440"/>
      <c r="AB64" s="18">
        <f t="shared" si="5"/>
        <v>0</v>
      </c>
      <c r="AC64" s="440"/>
      <c r="AD64" s="18">
        <f t="shared" si="6"/>
        <v>0</v>
      </c>
      <c r="AE64" s="401"/>
      <c r="AF64" s="236">
        <f t="shared" si="9"/>
        <v>0</v>
      </c>
      <c r="AG64" s="317" t="s">
        <v>220</v>
      </c>
      <c r="AH64" s="438"/>
      <c r="AI64" s="13"/>
      <c r="AJ64" s="13"/>
      <c r="AK64" s="544">
        <f t="shared" si="2"/>
        <v>0</v>
      </c>
      <c r="AL64" s="13"/>
    </row>
    <row r="65" spans="1:38" ht="20.100000000000001" hidden="1" customHeight="1" x14ac:dyDescent="0.25">
      <c r="A65" s="632"/>
      <c r="B65" s="20"/>
      <c r="C65" s="611"/>
      <c r="D65" s="639"/>
      <c r="E65" s="611"/>
      <c r="F65" s="394"/>
      <c r="G65" s="397"/>
      <c r="H65" s="92"/>
      <c r="I65" s="394">
        <v>2</v>
      </c>
      <c r="J65" s="396" t="s">
        <v>226</v>
      </c>
      <c r="K65" s="397"/>
      <c r="L65" s="20" t="s">
        <v>227</v>
      </c>
      <c r="M65" s="401"/>
      <c r="N65" s="250"/>
      <c r="O65" s="402"/>
      <c r="P65" s="242"/>
      <c r="Q65" s="435"/>
      <c r="R65" s="435"/>
      <c r="S65" s="401"/>
      <c r="T65" s="401"/>
      <c r="U65" s="419"/>
      <c r="V65" s="443"/>
      <c r="W65" s="440"/>
      <c r="X65" s="18">
        <f t="shared" si="3"/>
        <v>0</v>
      </c>
      <c r="Y65" s="440"/>
      <c r="Z65" s="18">
        <f t="shared" si="4"/>
        <v>0</v>
      </c>
      <c r="AA65" s="440"/>
      <c r="AB65" s="18">
        <f t="shared" si="5"/>
        <v>0</v>
      </c>
      <c r="AC65" s="440"/>
      <c r="AD65" s="18">
        <f t="shared" si="6"/>
        <v>0</v>
      </c>
      <c r="AE65" s="401"/>
      <c r="AF65" s="236">
        <f t="shared" si="9"/>
        <v>0</v>
      </c>
      <c r="AG65" s="317" t="s">
        <v>220</v>
      </c>
      <c r="AH65" s="438"/>
      <c r="AI65" s="13"/>
      <c r="AJ65" s="13"/>
      <c r="AK65" s="544">
        <f t="shared" si="2"/>
        <v>0</v>
      </c>
      <c r="AL65" s="13"/>
    </row>
    <row r="66" spans="1:38" ht="20.100000000000001" hidden="1" customHeight="1" x14ac:dyDescent="0.25">
      <c r="A66" s="632"/>
      <c r="B66" s="93">
        <v>2</v>
      </c>
      <c r="C66" s="639" t="s">
        <v>228</v>
      </c>
      <c r="D66" s="93"/>
      <c r="E66" s="607" t="s">
        <v>229</v>
      </c>
      <c r="F66" s="393"/>
      <c r="G66" s="607" t="s">
        <v>230</v>
      </c>
      <c r="H66" s="607" t="s">
        <v>21</v>
      </c>
      <c r="I66" s="607">
        <v>1</v>
      </c>
      <c r="J66" s="622" t="s">
        <v>231</v>
      </c>
      <c r="K66" s="403"/>
      <c r="L66" s="622" t="s">
        <v>232</v>
      </c>
      <c r="M66" s="627">
        <v>1</v>
      </c>
      <c r="N66" s="627" t="s">
        <v>233</v>
      </c>
      <c r="O66" s="584"/>
      <c r="P66" s="590" t="s">
        <v>234</v>
      </c>
      <c r="Q66" s="592"/>
      <c r="R66" s="592" t="s">
        <v>235</v>
      </c>
      <c r="S66" s="594">
        <v>0.1018</v>
      </c>
      <c r="T66" s="594">
        <v>0.1018</v>
      </c>
      <c r="U66" s="645"/>
      <c r="V66" s="588"/>
      <c r="W66" s="574" t="s">
        <v>236</v>
      </c>
      <c r="X66" s="18">
        <f t="shared" si="3"/>
        <v>0</v>
      </c>
      <c r="Y66" s="574" t="s">
        <v>237</v>
      </c>
      <c r="Z66" s="18">
        <f t="shared" si="4"/>
        <v>0</v>
      </c>
      <c r="AA66" s="574" t="s">
        <v>238</v>
      </c>
      <c r="AB66" s="18">
        <f t="shared" si="5"/>
        <v>0</v>
      </c>
      <c r="AC66" s="574" t="s">
        <v>239</v>
      </c>
      <c r="AD66" s="18">
        <f t="shared" si="6"/>
        <v>0</v>
      </c>
      <c r="AE66" s="566" t="s">
        <v>239</v>
      </c>
      <c r="AF66" s="236">
        <f t="shared" si="9"/>
        <v>0</v>
      </c>
      <c r="AG66" s="570" t="s">
        <v>240</v>
      </c>
      <c r="AH66" s="572" t="s">
        <v>241</v>
      </c>
      <c r="AI66" s="13"/>
      <c r="AJ66" s="13"/>
      <c r="AK66" s="544">
        <f t="shared" si="2"/>
        <v>0</v>
      </c>
      <c r="AL66" s="13"/>
    </row>
    <row r="67" spans="1:38" ht="20.100000000000001" hidden="1" customHeight="1" x14ac:dyDescent="0.25">
      <c r="A67" s="632"/>
      <c r="B67" s="20"/>
      <c r="C67" s="639"/>
      <c r="D67" s="20"/>
      <c r="E67" s="608"/>
      <c r="F67" s="394"/>
      <c r="G67" s="608"/>
      <c r="H67" s="608"/>
      <c r="I67" s="608"/>
      <c r="J67" s="623"/>
      <c r="K67" s="404"/>
      <c r="L67" s="623"/>
      <c r="M67" s="648"/>
      <c r="N67" s="648"/>
      <c r="O67" s="585"/>
      <c r="P67" s="591"/>
      <c r="Q67" s="593"/>
      <c r="R67" s="593"/>
      <c r="S67" s="595"/>
      <c r="T67" s="595"/>
      <c r="U67" s="646"/>
      <c r="V67" s="589"/>
      <c r="W67" s="575"/>
      <c r="X67" s="18">
        <f t="shared" si="3"/>
        <v>0</v>
      </c>
      <c r="Y67" s="575"/>
      <c r="Z67" s="18">
        <f t="shared" si="4"/>
        <v>0</v>
      </c>
      <c r="AA67" s="575"/>
      <c r="AB67" s="18">
        <f t="shared" si="5"/>
        <v>0</v>
      </c>
      <c r="AC67" s="575"/>
      <c r="AD67" s="18">
        <f t="shared" si="6"/>
        <v>0</v>
      </c>
      <c r="AE67" s="576"/>
      <c r="AF67" s="236">
        <f t="shared" si="9"/>
        <v>0</v>
      </c>
      <c r="AG67" s="571"/>
      <c r="AH67" s="573"/>
      <c r="AI67" s="13"/>
      <c r="AJ67" s="13"/>
      <c r="AK67" s="544">
        <f t="shared" si="2"/>
        <v>0</v>
      </c>
      <c r="AL67" s="13"/>
    </row>
    <row r="68" spans="1:38" ht="20.100000000000001" hidden="1" customHeight="1" x14ac:dyDescent="0.25">
      <c r="A68" s="632"/>
      <c r="B68" s="20"/>
      <c r="C68" s="639"/>
      <c r="D68" s="20"/>
      <c r="E68" s="608"/>
      <c r="F68" s="394"/>
      <c r="G68" s="608"/>
      <c r="H68" s="608"/>
      <c r="I68" s="608"/>
      <c r="J68" s="623"/>
      <c r="K68" s="404"/>
      <c r="L68" s="623"/>
      <c r="M68" s="648"/>
      <c r="N68" s="648"/>
      <c r="O68" s="585"/>
      <c r="P68" s="445" t="s">
        <v>242</v>
      </c>
      <c r="Q68" s="421"/>
      <c r="R68" s="421" t="s">
        <v>235</v>
      </c>
      <c r="S68" s="418"/>
      <c r="T68" s="418"/>
      <c r="U68" s="420"/>
      <c r="V68" s="444"/>
      <c r="W68" s="441"/>
      <c r="X68" s="18">
        <f t="shared" si="3"/>
        <v>0</v>
      </c>
      <c r="Y68" s="441"/>
      <c r="Z68" s="18">
        <f t="shared" si="4"/>
        <v>0</v>
      </c>
      <c r="AA68" s="441"/>
      <c r="AB68" s="18">
        <f t="shared" si="5"/>
        <v>0</v>
      </c>
      <c r="AC68" s="441"/>
      <c r="AD68" s="18">
        <f t="shared" si="6"/>
        <v>0</v>
      </c>
      <c r="AE68" s="408"/>
      <c r="AF68" s="236">
        <f t="shared" si="9"/>
        <v>0</v>
      </c>
      <c r="AG68" s="406"/>
      <c r="AH68" s="439" t="s">
        <v>243</v>
      </c>
      <c r="AI68" s="13"/>
      <c r="AJ68" s="13"/>
      <c r="AK68" s="544">
        <f t="shared" si="2"/>
        <v>0</v>
      </c>
      <c r="AL68" s="13"/>
    </row>
    <row r="69" spans="1:38" ht="20.100000000000001" hidden="1" customHeight="1" x14ac:dyDescent="0.25">
      <c r="A69" s="632"/>
      <c r="B69" s="20"/>
      <c r="C69" s="639"/>
      <c r="D69" s="20"/>
      <c r="E69" s="608"/>
      <c r="F69" s="394"/>
      <c r="G69" s="608"/>
      <c r="H69" s="608"/>
      <c r="I69" s="608"/>
      <c r="J69" s="623"/>
      <c r="K69" s="404"/>
      <c r="L69" s="623"/>
      <c r="M69" s="648"/>
      <c r="N69" s="648"/>
      <c r="O69" s="585"/>
      <c r="P69" s="445" t="s">
        <v>244</v>
      </c>
      <c r="Q69" s="421"/>
      <c r="R69" s="421" t="s">
        <v>235</v>
      </c>
      <c r="S69" s="418"/>
      <c r="T69" s="418"/>
      <c r="U69" s="420"/>
      <c r="V69" s="444"/>
      <c r="W69" s="441"/>
      <c r="X69" s="18">
        <f t="shared" si="3"/>
        <v>0</v>
      </c>
      <c r="Y69" s="441"/>
      <c r="Z69" s="18">
        <f t="shared" si="4"/>
        <v>0</v>
      </c>
      <c r="AA69" s="441"/>
      <c r="AB69" s="18">
        <f t="shared" si="5"/>
        <v>0</v>
      </c>
      <c r="AC69" s="441"/>
      <c r="AD69" s="18">
        <f t="shared" si="6"/>
        <v>0</v>
      </c>
      <c r="AE69" s="408"/>
      <c r="AF69" s="236">
        <f t="shared" si="9"/>
        <v>0</v>
      </c>
      <c r="AG69" s="406"/>
      <c r="AH69" s="439" t="s">
        <v>245</v>
      </c>
      <c r="AI69" s="13"/>
      <c r="AJ69" s="13"/>
      <c r="AK69" s="544">
        <f t="shared" si="2"/>
        <v>0</v>
      </c>
      <c r="AL69" s="13"/>
    </row>
    <row r="70" spans="1:38" ht="20.100000000000001" hidden="1" customHeight="1" x14ac:dyDescent="0.25">
      <c r="A70" s="632"/>
      <c r="B70" s="20"/>
      <c r="C70" s="639"/>
      <c r="D70" s="20"/>
      <c r="E70" s="608"/>
      <c r="F70" s="394"/>
      <c r="G70" s="611"/>
      <c r="H70" s="611"/>
      <c r="I70" s="611"/>
      <c r="J70" s="624"/>
      <c r="K70" s="414"/>
      <c r="L70" s="624"/>
      <c r="M70" s="628"/>
      <c r="N70" s="628"/>
      <c r="O70" s="586"/>
      <c r="P70" s="445" t="s">
        <v>246</v>
      </c>
      <c r="Q70" s="421"/>
      <c r="R70" s="421" t="s">
        <v>235</v>
      </c>
      <c r="S70" s="418"/>
      <c r="T70" s="418"/>
      <c r="U70" s="420"/>
      <c r="V70" s="444"/>
      <c r="W70" s="441"/>
      <c r="X70" s="18">
        <f t="shared" si="3"/>
        <v>0</v>
      </c>
      <c r="Y70" s="441"/>
      <c r="Z70" s="18">
        <f t="shared" si="4"/>
        <v>0</v>
      </c>
      <c r="AA70" s="441"/>
      <c r="AB70" s="18">
        <f t="shared" si="5"/>
        <v>0</v>
      </c>
      <c r="AC70" s="441"/>
      <c r="AD70" s="18">
        <f t="shared" si="6"/>
        <v>0</v>
      </c>
      <c r="AE70" s="408"/>
      <c r="AF70" s="236">
        <f t="shared" si="9"/>
        <v>0</v>
      </c>
      <c r="AG70" s="406"/>
      <c r="AH70" s="439"/>
      <c r="AI70" s="13"/>
      <c r="AJ70" s="13"/>
      <c r="AK70" s="544">
        <f t="shared" si="2"/>
        <v>0</v>
      </c>
      <c r="AL70" s="13"/>
    </row>
    <row r="71" spans="1:38" ht="20.100000000000001" hidden="1" customHeight="1" x14ac:dyDescent="0.25">
      <c r="A71" s="632"/>
      <c r="B71" s="20"/>
      <c r="C71" s="639"/>
      <c r="D71" s="20"/>
      <c r="E71" s="608"/>
      <c r="F71" s="394"/>
      <c r="G71" s="94" t="s">
        <v>247</v>
      </c>
      <c r="H71" s="425" t="s">
        <v>248</v>
      </c>
      <c r="I71" s="424">
        <v>2</v>
      </c>
      <c r="J71" s="95" t="s">
        <v>249</v>
      </c>
      <c r="K71" s="95"/>
      <c r="L71" s="96" t="s">
        <v>250</v>
      </c>
      <c r="M71" s="249">
        <v>1</v>
      </c>
      <c r="N71" s="267" t="s">
        <v>251</v>
      </c>
      <c r="O71" s="293"/>
      <c r="P71" s="294" t="s">
        <v>252</v>
      </c>
      <c r="Q71" s="295"/>
      <c r="R71" s="295" t="s">
        <v>253</v>
      </c>
      <c r="S71" s="297">
        <v>31</v>
      </c>
      <c r="T71" s="297">
        <v>31</v>
      </c>
      <c r="U71" s="296">
        <v>33</v>
      </c>
      <c r="V71" s="102">
        <v>400</v>
      </c>
      <c r="W71" s="103">
        <v>35</v>
      </c>
      <c r="X71" s="18">
        <f t="shared" si="3"/>
        <v>455.44</v>
      </c>
      <c r="Y71" s="103">
        <v>37</v>
      </c>
      <c r="Z71" s="18">
        <f t="shared" si="4"/>
        <v>504.90078399999999</v>
      </c>
      <c r="AA71" s="103">
        <v>40</v>
      </c>
      <c r="AB71" s="18">
        <f t="shared" si="5"/>
        <v>556.3501738896</v>
      </c>
      <c r="AC71" s="103">
        <v>43</v>
      </c>
      <c r="AD71" s="18">
        <f t="shared" si="6"/>
        <v>613.15352664372813</v>
      </c>
      <c r="AE71" s="297">
        <v>43</v>
      </c>
      <c r="AF71" s="236">
        <f t="shared" si="9"/>
        <v>2529.8444845333279</v>
      </c>
      <c r="AG71" s="316" t="s">
        <v>240</v>
      </c>
      <c r="AH71" s="295" t="s">
        <v>243</v>
      </c>
      <c r="AI71" s="13"/>
      <c r="AJ71" s="13"/>
      <c r="AK71" s="544">
        <f t="shared" si="2"/>
        <v>16.690505216687999</v>
      </c>
      <c r="AL71" s="13"/>
    </row>
    <row r="72" spans="1:38" ht="20.100000000000001" hidden="1" customHeight="1" x14ac:dyDescent="0.25">
      <c r="A72" s="632"/>
      <c r="B72" s="20"/>
      <c r="C72" s="639"/>
      <c r="D72" s="20"/>
      <c r="E72" s="608"/>
      <c r="F72" s="394"/>
      <c r="G72" s="607" t="s">
        <v>254</v>
      </c>
      <c r="H72" s="644"/>
      <c r="I72" s="622">
        <v>3</v>
      </c>
      <c r="J72" s="607" t="s">
        <v>255</v>
      </c>
      <c r="K72" s="393"/>
      <c r="L72" s="607" t="s">
        <v>256</v>
      </c>
      <c r="M72" s="566">
        <v>1</v>
      </c>
      <c r="N72" s="566" t="s">
        <v>257</v>
      </c>
      <c r="O72" s="288"/>
      <c r="P72" s="298" t="s">
        <v>258</v>
      </c>
      <c r="Q72" s="433"/>
      <c r="R72" s="433" t="s">
        <v>50</v>
      </c>
      <c r="S72" s="299">
        <v>0.9</v>
      </c>
      <c r="T72" s="299">
        <v>0.9</v>
      </c>
      <c r="U72" s="245">
        <v>0.9</v>
      </c>
      <c r="V72" s="28">
        <f>1000</f>
        <v>1000</v>
      </c>
      <c r="W72" s="105">
        <v>0.9</v>
      </c>
      <c r="X72" s="18">
        <f t="shared" si="3"/>
        <v>1138.5999999999999</v>
      </c>
      <c r="Y72" s="105">
        <v>0.9</v>
      </c>
      <c r="Z72" s="18">
        <f t="shared" si="4"/>
        <v>1262.2519599999998</v>
      </c>
      <c r="AA72" s="105">
        <v>0.9</v>
      </c>
      <c r="AB72" s="18">
        <f t="shared" si="5"/>
        <v>1390.8754347239999</v>
      </c>
      <c r="AC72" s="105">
        <v>0.9</v>
      </c>
      <c r="AD72" s="18">
        <f t="shared" si="6"/>
        <v>1532.8838166093203</v>
      </c>
      <c r="AE72" s="299">
        <v>0.9</v>
      </c>
      <c r="AF72" s="236">
        <f t="shared" si="9"/>
        <v>6324.6112113333202</v>
      </c>
      <c r="AG72" s="316" t="s">
        <v>240</v>
      </c>
      <c r="AH72" s="285" t="s">
        <v>259</v>
      </c>
      <c r="AI72" s="13"/>
      <c r="AJ72" s="13"/>
      <c r="AK72" s="544">
        <f t="shared" si="2"/>
        <v>41.726263041719996</v>
      </c>
      <c r="AL72" s="13"/>
    </row>
    <row r="73" spans="1:38" ht="20.100000000000001" hidden="1" customHeight="1" x14ac:dyDescent="0.25">
      <c r="A73" s="632"/>
      <c r="B73" s="20"/>
      <c r="C73" s="639"/>
      <c r="D73" s="20"/>
      <c r="E73" s="608"/>
      <c r="F73" s="394"/>
      <c r="G73" s="608"/>
      <c r="H73" s="644"/>
      <c r="I73" s="623"/>
      <c r="J73" s="608"/>
      <c r="K73" s="394"/>
      <c r="L73" s="608"/>
      <c r="M73" s="567"/>
      <c r="N73" s="567"/>
      <c r="O73" s="288"/>
      <c r="P73" s="244" t="s">
        <v>260</v>
      </c>
      <c r="Q73" s="300"/>
      <c r="R73" s="300" t="s">
        <v>261</v>
      </c>
      <c r="S73" s="299">
        <f>102/289</f>
        <v>0.35294117647058826</v>
      </c>
      <c r="T73" s="299">
        <f>102/289</f>
        <v>0.35294117647058826</v>
      </c>
      <c r="U73" s="301">
        <v>0.4</v>
      </c>
      <c r="V73" s="28">
        <v>700</v>
      </c>
      <c r="W73" s="107">
        <v>0.45</v>
      </c>
      <c r="X73" s="18">
        <f t="shared" si="3"/>
        <v>797.02</v>
      </c>
      <c r="Y73" s="107">
        <v>0.5</v>
      </c>
      <c r="Z73" s="18">
        <f t="shared" si="4"/>
        <v>883.57637199999999</v>
      </c>
      <c r="AA73" s="107">
        <v>0.55000000000000004</v>
      </c>
      <c r="AB73" s="18">
        <f t="shared" si="5"/>
        <v>973.61280430679994</v>
      </c>
      <c r="AC73" s="107">
        <v>0.6</v>
      </c>
      <c r="AD73" s="18">
        <f t="shared" si="6"/>
        <v>1073.0186716265243</v>
      </c>
      <c r="AE73" s="302">
        <v>0.6</v>
      </c>
      <c r="AF73" s="236">
        <f t="shared" si="9"/>
        <v>4427.2278479333245</v>
      </c>
      <c r="AG73" s="316"/>
      <c r="AH73" s="285" t="s">
        <v>259</v>
      </c>
      <c r="AI73" s="13"/>
      <c r="AJ73" s="13"/>
      <c r="AK73" s="544">
        <f t="shared" si="2"/>
        <v>29.208384129203996</v>
      </c>
      <c r="AL73" s="13"/>
    </row>
    <row r="74" spans="1:38" ht="20.100000000000001" hidden="1" customHeight="1" x14ac:dyDescent="0.25">
      <c r="A74" s="632"/>
      <c r="B74" s="108"/>
      <c r="C74" s="639"/>
      <c r="D74" s="108"/>
      <c r="E74" s="611"/>
      <c r="F74" s="395"/>
      <c r="G74" s="611"/>
      <c r="H74" s="644"/>
      <c r="I74" s="624"/>
      <c r="J74" s="611"/>
      <c r="K74" s="395"/>
      <c r="L74" s="611"/>
      <c r="M74" s="576"/>
      <c r="N74" s="576"/>
      <c r="O74" s="288"/>
      <c r="P74" s="262"/>
      <c r="Q74" s="433"/>
      <c r="R74" s="433" t="s">
        <v>262</v>
      </c>
      <c r="S74" s="423">
        <v>521</v>
      </c>
      <c r="T74" s="423">
        <v>521</v>
      </c>
      <c r="U74" s="303">
        <v>140</v>
      </c>
      <c r="V74" s="28">
        <v>1875</v>
      </c>
      <c r="W74" s="110">
        <v>140</v>
      </c>
      <c r="X74" s="18">
        <f t="shared" si="3"/>
        <v>2134.875</v>
      </c>
      <c r="Y74" s="110">
        <v>140</v>
      </c>
      <c r="Z74" s="18">
        <f t="shared" si="4"/>
        <v>2366.7224249999999</v>
      </c>
      <c r="AA74" s="110">
        <v>140</v>
      </c>
      <c r="AB74" s="18">
        <f t="shared" si="5"/>
        <v>2607.8914401074999</v>
      </c>
      <c r="AC74" s="110">
        <v>140</v>
      </c>
      <c r="AD74" s="18">
        <f t="shared" si="6"/>
        <v>2874.1571561424757</v>
      </c>
      <c r="AE74" s="304">
        <v>1221</v>
      </c>
      <c r="AF74" s="236">
        <f t="shared" si="9"/>
        <v>11858.646021249975</v>
      </c>
      <c r="AG74" s="316"/>
      <c r="AH74" s="285" t="s">
        <v>263</v>
      </c>
      <c r="AI74" s="13"/>
      <c r="AJ74" s="13"/>
      <c r="AK74" s="544">
        <f t="shared" si="2"/>
        <v>78.236743203224989</v>
      </c>
      <c r="AL74" s="13"/>
    </row>
    <row r="75" spans="1:38" ht="20.100000000000001" hidden="1" customHeight="1" x14ac:dyDescent="0.25">
      <c r="A75" s="632"/>
      <c r="B75" s="642">
        <v>3</v>
      </c>
      <c r="C75" s="639" t="s">
        <v>264</v>
      </c>
      <c r="D75" s="607">
        <v>1</v>
      </c>
      <c r="E75" s="607" t="s">
        <v>265</v>
      </c>
      <c r="F75" s="394"/>
      <c r="G75" s="395"/>
      <c r="H75" s="425"/>
      <c r="I75" s="424">
        <v>1</v>
      </c>
      <c r="J75" s="51" t="s">
        <v>266</v>
      </c>
      <c r="K75" s="51"/>
      <c r="L75" s="51" t="s">
        <v>267</v>
      </c>
      <c r="M75" s="431">
        <v>1</v>
      </c>
      <c r="N75" s="273" t="s">
        <v>268</v>
      </c>
      <c r="O75" s="291"/>
      <c r="P75" s="294" t="s">
        <v>269</v>
      </c>
      <c r="Q75" s="433"/>
      <c r="R75" s="433" t="s">
        <v>270</v>
      </c>
      <c r="S75" s="423"/>
      <c r="T75" s="423"/>
      <c r="U75" s="245"/>
      <c r="V75" s="28"/>
      <c r="W75" s="29"/>
      <c r="X75" s="18">
        <f t="shared" si="3"/>
        <v>0</v>
      </c>
      <c r="Y75" s="29"/>
      <c r="Z75" s="18">
        <f t="shared" si="4"/>
        <v>0</v>
      </c>
      <c r="AA75" s="29"/>
      <c r="AB75" s="18">
        <f t="shared" si="5"/>
        <v>0</v>
      </c>
      <c r="AC75" s="29"/>
      <c r="AD75" s="18">
        <f t="shared" si="6"/>
        <v>0</v>
      </c>
      <c r="AE75" s="423"/>
      <c r="AF75" s="236">
        <f t="shared" si="9"/>
        <v>0</v>
      </c>
      <c r="AG75" s="316" t="s">
        <v>271</v>
      </c>
      <c r="AH75" s="285" t="s">
        <v>263</v>
      </c>
      <c r="AI75" s="13"/>
      <c r="AJ75" s="13"/>
      <c r="AK75" s="544">
        <f t="shared" si="2"/>
        <v>0</v>
      </c>
      <c r="AL75" s="13"/>
    </row>
    <row r="76" spans="1:38" ht="20.100000000000001" hidden="1" customHeight="1" x14ac:dyDescent="0.25">
      <c r="A76" s="632"/>
      <c r="B76" s="643"/>
      <c r="C76" s="639"/>
      <c r="D76" s="608"/>
      <c r="E76" s="608"/>
      <c r="F76" s="394"/>
      <c r="G76" s="639" t="s">
        <v>272</v>
      </c>
      <c r="H76" s="400" t="s">
        <v>50</v>
      </c>
      <c r="I76" s="640">
        <v>2</v>
      </c>
      <c r="J76" s="639" t="s">
        <v>273</v>
      </c>
      <c r="K76" s="400"/>
      <c r="L76" s="638" t="s">
        <v>274</v>
      </c>
      <c r="M76" s="566">
        <v>1</v>
      </c>
      <c r="N76" s="566" t="s">
        <v>275</v>
      </c>
      <c r="O76" s="647"/>
      <c r="P76" s="244" t="s">
        <v>276</v>
      </c>
      <c r="Q76" s="433"/>
      <c r="R76" s="433" t="s">
        <v>21</v>
      </c>
      <c r="S76" s="423"/>
      <c r="T76" s="423"/>
      <c r="U76" s="245">
        <v>20</v>
      </c>
      <c r="V76" s="28"/>
      <c r="W76" s="29">
        <v>25</v>
      </c>
      <c r="X76" s="18">
        <f t="shared" si="3"/>
        <v>0</v>
      </c>
      <c r="Y76" s="29">
        <v>30</v>
      </c>
      <c r="Z76" s="18">
        <f t="shared" si="4"/>
        <v>0</v>
      </c>
      <c r="AA76" s="29">
        <v>30</v>
      </c>
      <c r="AB76" s="18">
        <f t="shared" si="5"/>
        <v>0</v>
      </c>
      <c r="AC76" s="29">
        <v>30</v>
      </c>
      <c r="AD76" s="18">
        <f t="shared" si="6"/>
        <v>0</v>
      </c>
      <c r="AE76" s="423">
        <v>30</v>
      </c>
      <c r="AF76" s="236">
        <f t="shared" si="9"/>
        <v>0</v>
      </c>
      <c r="AG76" s="275" t="s">
        <v>271</v>
      </c>
      <c r="AH76" s="285"/>
      <c r="AI76" s="13"/>
      <c r="AJ76" s="13"/>
      <c r="AK76" s="544">
        <f t="shared" si="2"/>
        <v>0</v>
      </c>
      <c r="AL76" s="13"/>
    </row>
    <row r="77" spans="1:38" ht="20.100000000000001" hidden="1" customHeight="1" x14ac:dyDescent="0.25">
      <c r="A77" s="632"/>
      <c r="B77" s="112"/>
      <c r="C77" s="639"/>
      <c r="D77" s="608"/>
      <c r="E77" s="608"/>
      <c r="F77" s="394"/>
      <c r="G77" s="639"/>
      <c r="H77" s="400"/>
      <c r="I77" s="640"/>
      <c r="J77" s="639"/>
      <c r="K77" s="400"/>
      <c r="L77" s="638"/>
      <c r="M77" s="567"/>
      <c r="N77" s="567"/>
      <c r="O77" s="647"/>
      <c r="P77" s="244" t="s">
        <v>277</v>
      </c>
      <c r="Q77" s="433"/>
      <c r="R77" s="433" t="s">
        <v>278</v>
      </c>
      <c r="S77" s="423"/>
      <c r="T77" s="423"/>
      <c r="U77" s="245"/>
      <c r="V77" s="28"/>
      <c r="W77" s="29"/>
      <c r="X77" s="18">
        <f t="shared" si="3"/>
        <v>0</v>
      </c>
      <c r="Y77" s="29"/>
      <c r="Z77" s="18">
        <f t="shared" si="4"/>
        <v>0</v>
      </c>
      <c r="AA77" s="29"/>
      <c r="AB77" s="18">
        <f t="shared" si="5"/>
        <v>0</v>
      </c>
      <c r="AC77" s="29"/>
      <c r="AD77" s="18">
        <f t="shared" si="6"/>
        <v>0</v>
      </c>
      <c r="AE77" s="423"/>
      <c r="AF77" s="236">
        <f t="shared" si="9"/>
        <v>0</v>
      </c>
      <c r="AG77" s="275" t="s">
        <v>271</v>
      </c>
      <c r="AH77" s="285"/>
      <c r="AI77" s="13"/>
      <c r="AJ77" s="13"/>
      <c r="AK77" s="544">
        <f t="shared" si="2"/>
        <v>0</v>
      </c>
      <c r="AL77" s="13"/>
    </row>
    <row r="78" spans="1:38" ht="20.100000000000001" hidden="1" customHeight="1" x14ac:dyDescent="0.25">
      <c r="A78" s="632"/>
      <c r="B78" s="112"/>
      <c r="C78" s="639"/>
      <c r="D78" s="608"/>
      <c r="E78" s="608"/>
      <c r="F78" s="394"/>
      <c r="G78" s="639"/>
      <c r="H78" s="400"/>
      <c r="I78" s="640"/>
      <c r="J78" s="639"/>
      <c r="K78" s="400"/>
      <c r="L78" s="638"/>
      <c r="M78" s="567"/>
      <c r="N78" s="567"/>
      <c r="O78" s="647"/>
      <c r="P78" s="244" t="s">
        <v>279</v>
      </c>
      <c r="Q78" s="433"/>
      <c r="R78" s="433" t="s">
        <v>278</v>
      </c>
      <c r="S78" s="423"/>
      <c r="T78" s="423"/>
      <c r="U78" s="245"/>
      <c r="V78" s="28"/>
      <c r="W78" s="29"/>
      <c r="X78" s="18">
        <f t="shared" si="3"/>
        <v>0</v>
      </c>
      <c r="Y78" s="29"/>
      <c r="Z78" s="18">
        <f t="shared" ref="Z78:Z94" si="10">(X78*10.86%)+X78</f>
        <v>0</v>
      </c>
      <c r="AA78" s="29"/>
      <c r="AB78" s="18">
        <f t="shared" ref="AB78:AB94" si="11">(Z78*10.19%)+Z78</f>
        <v>0</v>
      </c>
      <c r="AC78" s="29"/>
      <c r="AD78" s="18">
        <f t="shared" ref="AD78:AD94" si="12">(AB78*10.21%)+AB78</f>
        <v>0</v>
      </c>
      <c r="AE78" s="423"/>
      <c r="AF78" s="236">
        <f t="shared" ref="AF78:AF101" si="13">V78+X78+Z78+AB78+AD78</f>
        <v>0</v>
      </c>
      <c r="AG78" s="275" t="s">
        <v>271</v>
      </c>
      <c r="AH78" s="261"/>
      <c r="AI78" s="13"/>
      <c r="AJ78" s="13"/>
      <c r="AK78" s="544">
        <f t="shared" ref="AK78:AK122" si="14">AB78*3%</f>
        <v>0</v>
      </c>
      <c r="AL78" s="13"/>
    </row>
    <row r="79" spans="1:38" s="72" customFormat="1" ht="20.100000000000001" hidden="1" customHeight="1" x14ac:dyDescent="0.25">
      <c r="A79" s="632"/>
      <c r="B79" s="112"/>
      <c r="C79" s="639"/>
      <c r="D79" s="20"/>
      <c r="E79" s="608"/>
      <c r="F79" s="394"/>
      <c r="G79" s="113" t="s">
        <v>280</v>
      </c>
      <c r="H79" s="425" t="s">
        <v>50</v>
      </c>
      <c r="I79" s="640"/>
      <c r="J79" s="639"/>
      <c r="K79" s="400"/>
      <c r="L79" s="51" t="s">
        <v>281</v>
      </c>
      <c r="M79" s="576"/>
      <c r="N79" s="576"/>
      <c r="O79" s="261"/>
      <c r="P79" s="261"/>
      <c r="Q79" s="261"/>
      <c r="R79" s="261"/>
      <c r="S79" s="261"/>
      <c r="T79" s="261"/>
      <c r="U79" s="261"/>
      <c r="V79" s="46"/>
      <c r="W79" s="46"/>
      <c r="X79" s="18">
        <f t="shared" ref="X79:X94" si="15">(V79*13.86%)+V79</f>
        <v>0</v>
      </c>
      <c r="Y79" s="46"/>
      <c r="Z79" s="18">
        <f t="shared" si="10"/>
        <v>0</v>
      </c>
      <c r="AA79" s="46"/>
      <c r="AB79" s="18">
        <f t="shared" si="11"/>
        <v>0</v>
      </c>
      <c r="AC79" s="46"/>
      <c r="AD79" s="18">
        <f t="shared" si="12"/>
        <v>0</v>
      </c>
      <c r="AE79" s="261"/>
      <c r="AF79" s="236">
        <f t="shared" si="13"/>
        <v>0</v>
      </c>
      <c r="AG79" s="275" t="s">
        <v>271</v>
      </c>
      <c r="AH79" s="285" t="s">
        <v>282</v>
      </c>
      <c r="AI79" s="13"/>
      <c r="AJ79" s="13"/>
      <c r="AK79" s="544">
        <f t="shared" si="14"/>
        <v>0</v>
      </c>
      <c r="AL79" s="13"/>
    </row>
    <row r="80" spans="1:38" ht="20.100000000000001" hidden="1" customHeight="1" x14ac:dyDescent="0.25">
      <c r="A80" s="632"/>
      <c r="B80" s="112"/>
      <c r="C80" s="639"/>
      <c r="D80" s="20"/>
      <c r="E80" s="611"/>
      <c r="F80" s="395"/>
      <c r="G80" s="113" t="s">
        <v>283</v>
      </c>
      <c r="H80" s="425" t="s">
        <v>50</v>
      </c>
      <c r="I80" s="424">
        <v>3</v>
      </c>
      <c r="J80" s="51" t="s">
        <v>284</v>
      </c>
      <c r="K80" s="51"/>
      <c r="L80" s="51" t="s">
        <v>285</v>
      </c>
      <c r="M80" s="431">
        <v>1</v>
      </c>
      <c r="N80" s="273" t="s">
        <v>286</v>
      </c>
      <c r="O80" s="291"/>
      <c r="P80" s="294" t="s">
        <v>287</v>
      </c>
      <c r="Q80" s="433"/>
      <c r="R80" s="433" t="s">
        <v>288</v>
      </c>
      <c r="S80" s="423" t="s">
        <v>289</v>
      </c>
      <c r="T80" s="423" t="s">
        <v>289</v>
      </c>
      <c r="U80" s="245">
        <v>10</v>
      </c>
      <c r="V80" s="28"/>
      <c r="W80" s="29">
        <v>10</v>
      </c>
      <c r="X80" s="18">
        <f t="shared" si="15"/>
        <v>0</v>
      </c>
      <c r="Y80" s="29">
        <v>10</v>
      </c>
      <c r="Z80" s="18">
        <f t="shared" si="10"/>
        <v>0</v>
      </c>
      <c r="AA80" s="29">
        <v>10</v>
      </c>
      <c r="AB80" s="18">
        <f t="shared" si="11"/>
        <v>0</v>
      </c>
      <c r="AC80" s="29">
        <v>10</v>
      </c>
      <c r="AD80" s="18">
        <f t="shared" si="12"/>
        <v>0</v>
      </c>
      <c r="AE80" s="423">
        <v>238</v>
      </c>
      <c r="AF80" s="236">
        <f t="shared" si="13"/>
        <v>0</v>
      </c>
      <c r="AG80" s="316" t="s">
        <v>271</v>
      </c>
      <c r="AH80" s="285" t="s">
        <v>290</v>
      </c>
      <c r="AI80" s="13"/>
      <c r="AJ80" s="13"/>
      <c r="AK80" s="544">
        <f t="shared" si="14"/>
        <v>0</v>
      </c>
      <c r="AL80" s="13"/>
    </row>
    <row r="81" spans="1:38" ht="20.100000000000001" hidden="1" customHeight="1" x14ac:dyDescent="0.25">
      <c r="A81" s="632"/>
      <c r="B81" s="72"/>
      <c r="C81" s="639"/>
      <c r="D81" s="15">
        <v>2</v>
      </c>
      <c r="E81" s="15" t="s">
        <v>291</v>
      </c>
      <c r="F81" s="15"/>
      <c r="G81" s="631" t="s">
        <v>292</v>
      </c>
      <c r="H81" s="607" t="s">
        <v>50</v>
      </c>
      <c r="I81" s="15"/>
      <c r="J81" s="15" t="s">
        <v>293</v>
      </c>
      <c r="K81" s="15"/>
      <c r="L81" s="631" t="s">
        <v>294</v>
      </c>
      <c r="M81" s="566">
        <v>1</v>
      </c>
      <c r="N81" s="656" t="s">
        <v>295</v>
      </c>
      <c r="O81" s="409"/>
      <c r="P81" s="244" t="s">
        <v>296</v>
      </c>
      <c r="Q81" s="433"/>
      <c r="R81" s="433" t="s">
        <v>297</v>
      </c>
      <c r="S81" s="423" t="s">
        <v>298</v>
      </c>
      <c r="T81" s="423" t="s">
        <v>298</v>
      </c>
      <c r="U81" s="245">
        <v>25</v>
      </c>
      <c r="V81" s="28" t="s">
        <v>299</v>
      </c>
      <c r="W81" s="29">
        <v>25</v>
      </c>
      <c r="X81" s="18" t="e">
        <f t="shared" si="15"/>
        <v>#VALUE!</v>
      </c>
      <c r="Y81" s="29">
        <v>25</v>
      </c>
      <c r="Z81" s="18" t="e">
        <f t="shared" si="10"/>
        <v>#VALUE!</v>
      </c>
      <c r="AA81" s="29">
        <v>25</v>
      </c>
      <c r="AB81" s="18" t="e">
        <f t="shared" si="11"/>
        <v>#VALUE!</v>
      </c>
      <c r="AC81" s="29">
        <v>25</v>
      </c>
      <c r="AD81" s="18" t="e">
        <f t="shared" si="12"/>
        <v>#VALUE!</v>
      </c>
      <c r="AE81" s="423">
        <f>235.93+125</f>
        <v>360.93</v>
      </c>
      <c r="AF81" s="236" t="e">
        <f t="shared" si="13"/>
        <v>#VALUE!</v>
      </c>
      <c r="AG81" s="649" t="s">
        <v>300</v>
      </c>
      <c r="AH81" s="285"/>
      <c r="AI81" s="13"/>
      <c r="AJ81" s="13"/>
      <c r="AK81" s="544" t="e">
        <f t="shared" si="14"/>
        <v>#VALUE!</v>
      </c>
      <c r="AL81" s="13"/>
    </row>
    <row r="82" spans="1:38" ht="20.100000000000001" hidden="1" customHeight="1" x14ac:dyDescent="0.25">
      <c r="A82" s="632"/>
      <c r="B82" s="114"/>
      <c r="C82" s="639"/>
      <c r="D82" s="20"/>
      <c r="E82" s="20"/>
      <c r="F82" s="20"/>
      <c r="G82" s="632"/>
      <c r="H82" s="608"/>
      <c r="I82" s="20"/>
      <c r="J82" s="20"/>
      <c r="K82" s="20"/>
      <c r="L82" s="632"/>
      <c r="M82" s="567"/>
      <c r="N82" s="657"/>
      <c r="O82" s="410"/>
      <c r="P82" s="244" t="s">
        <v>301</v>
      </c>
      <c r="Q82" s="433"/>
      <c r="R82" s="433"/>
      <c r="S82" s="423"/>
      <c r="T82" s="423"/>
      <c r="U82" s="245"/>
      <c r="V82" s="28"/>
      <c r="W82" s="29"/>
      <c r="X82" s="18">
        <f t="shared" si="15"/>
        <v>0</v>
      </c>
      <c r="Y82" s="29"/>
      <c r="Z82" s="18">
        <f t="shared" si="10"/>
        <v>0</v>
      </c>
      <c r="AA82" s="29"/>
      <c r="AB82" s="18">
        <f t="shared" si="11"/>
        <v>0</v>
      </c>
      <c r="AC82" s="29"/>
      <c r="AD82" s="18">
        <f t="shared" si="12"/>
        <v>0</v>
      </c>
      <c r="AE82" s="423"/>
      <c r="AF82" s="236">
        <f t="shared" si="13"/>
        <v>0</v>
      </c>
      <c r="AG82" s="651"/>
      <c r="AH82" s="285" t="s">
        <v>290</v>
      </c>
      <c r="AI82" s="13"/>
      <c r="AJ82" s="13"/>
      <c r="AK82" s="544">
        <f t="shared" si="14"/>
        <v>0</v>
      </c>
      <c r="AL82" s="13"/>
    </row>
    <row r="83" spans="1:38" ht="20.100000000000001" hidden="1" customHeight="1" x14ac:dyDescent="0.25">
      <c r="A83" s="632"/>
      <c r="B83" s="114"/>
      <c r="C83" s="639"/>
      <c r="D83" s="20"/>
      <c r="E83" s="20"/>
      <c r="F83" s="20"/>
      <c r="G83" s="632"/>
      <c r="H83" s="608"/>
      <c r="I83" s="20"/>
      <c r="J83" s="20"/>
      <c r="K83" s="20"/>
      <c r="L83" s="632"/>
      <c r="M83" s="567"/>
      <c r="N83" s="657"/>
      <c r="O83" s="410"/>
      <c r="P83" s="244" t="s">
        <v>302</v>
      </c>
      <c r="Q83" s="433"/>
      <c r="R83" s="433" t="s">
        <v>303</v>
      </c>
      <c r="S83" s="423">
        <v>190</v>
      </c>
      <c r="T83" s="423">
        <v>190</v>
      </c>
      <c r="U83" s="245">
        <v>10</v>
      </c>
      <c r="V83" s="28" t="s">
        <v>304</v>
      </c>
      <c r="W83" s="29">
        <v>10</v>
      </c>
      <c r="X83" s="18" t="e">
        <f t="shared" si="15"/>
        <v>#VALUE!</v>
      </c>
      <c r="Y83" s="29">
        <v>10</v>
      </c>
      <c r="Z83" s="18" t="e">
        <f t="shared" si="10"/>
        <v>#VALUE!</v>
      </c>
      <c r="AA83" s="29">
        <v>10</v>
      </c>
      <c r="AB83" s="18" t="e">
        <f t="shared" si="11"/>
        <v>#VALUE!</v>
      </c>
      <c r="AC83" s="29">
        <v>10</v>
      </c>
      <c r="AD83" s="18" t="e">
        <f t="shared" si="12"/>
        <v>#VALUE!</v>
      </c>
      <c r="AE83" s="423">
        <v>240</v>
      </c>
      <c r="AF83" s="236" t="e">
        <f t="shared" si="13"/>
        <v>#VALUE!</v>
      </c>
      <c r="AG83" s="651"/>
      <c r="AH83" s="285" t="s">
        <v>290</v>
      </c>
      <c r="AI83" s="13"/>
      <c r="AJ83" s="13"/>
      <c r="AK83" s="544" t="e">
        <f t="shared" si="14"/>
        <v>#VALUE!</v>
      </c>
      <c r="AL83" s="13"/>
    </row>
    <row r="84" spans="1:38" ht="20.100000000000001" hidden="1" customHeight="1" x14ac:dyDescent="0.25">
      <c r="A84" s="632"/>
      <c r="B84" s="114"/>
      <c r="C84" s="639"/>
      <c r="D84" s="20"/>
      <c r="E84" s="20"/>
      <c r="F84" s="20"/>
      <c r="G84" s="641"/>
      <c r="H84" s="611"/>
      <c r="I84" s="20"/>
      <c r="J84" s="20"/>
      <c r="K84" s="20"/>
      <c r="L84" s="641"/>
      <c r="M84" s="576"/>
      <c r="N84" s="658"/>
      <c r="O84" s="413"/>
      <c r="P84" s="244" t="s">
        <v>305</v>
      </c>
      <c r="Q84" s="433"/>
      <c r="R84" s="433" t="s">
        <v>297</v>
      </c>
      <c r="S84" s="423">
        <v>35</v>
      </c>
      <c r="T84" s="423">
        <v>35</v>
      </c>
      <c r="U84" s="245">
        <v>35</v>
      </c>
      <c r="V84" s="28" t="s">
        <v>306</v>
      </c>
      <c r="W84" s="29">
        <v>35</v>
      </c>
      <c r="X84" s="18" t="e">
        <f t="shared" si="15"/>
        <v>#VALUE!</v>
      </c>
      <c r="Y84" s="29">
        <v>35</v>
      </c>
      <c r="Z84" s="18" t="e">
        <f t="shared" si="10"/>
        <v>#VALUE!</v>
      </c>
      <c r="AA84" s="29">
        <v>35</v>
      </c>
      <c r="AB84" s="18" t="e">
        <f t="shared" si="11"/>
        <v>#VALUE!</v>
      </c>
      <c r="AC84" s="29">
        <v>35</v>
      </c>
      <c r="AD84" s="18" t="e">
        <f t="shared" si="12"/>
        <v>#VALUE!</v>
      </c>
      <c r="AE84" s="423" t="s">
        <v>307</v>
      </c>
      <c r="AF84" s="236" t="e">
        <f t="shared" si="13"/>
        <v>#VALUE!</v>
      </c>
      <c r="AG84" s="650"/>
      <c r="AH84" s="285"/>
      <c r="AI84" s="13"/>
      <c r="AJ84" s="13"/>
      <c r="AK84" s="544" t="e">
        <f t="shared" si="14"/>
        <v>#VALUE!</v>
      </c>
      <c r="AL84" s="13"/>
    </row>
    <row r="85" spans="1:38" ht="20.100000000000001" hidden="1" customHeight="1" x14ac:dyDescent="0.25">
      <c r="A85" s="632"/>
      <c r="B85" s="115"/>
      <c r="C85" s="639"/>
      <c r="D85" s="20"/>
      <c r="E85" s="20"/>
      <c r="F85" s="20"/>
      <c r="G85" s="397"/>
      <c r="H85" s="394"/>
      <c r="I85" s="20"/>
      <c r="J85" s="20"/>
      <c r="K85" s="20"/>
      <c r="L85" s="397" t="s">
        <v>308</v>
      </c>
      <c r="M85" s="402">
        <v>2</v>
      </c>
      <c r="N85" s="410" t="s">
        <v>309</v>
      </c>
      <c r="O85" s="410"/>
      <c r="P85" s="244"/>
      <c r="Q85" s="433"/>
      <c r="R85" s="433"/>
      <c r="S85" s="423"/>
      <c r="T85" s="423"/>
      <c r="U85" s="245"/>
      <c r="V85" s="28"/>
      <c r="W85" s="29"/>
      <c r="X85" s="18">
        <f t="shared" si="15"/>
        <v>0</v>
      </c>
      <c r="Y85" s="29"/>
      <c r="Z85" s="18">
        <f t="shared" si="10"/>
        <v>0</v>
      </c>
      <c r="AA85" s="29"/>
      <c r="AB85" s="18">
        <f t="shared" si="11"/>
        <v>0</v>
      </c>
      <c r="AC85" s="29"/>
      <c r="AD85" s="18">
        <f t="shared" si="12"/>
        <v>0</v>
      </c>
      <c r="AE85" s="423"/>
      <c r="AF85" s="236">
        <f t="shared" si="13"/>
        <v>0</v>
      </c>
      <c r="AG85" s="407"/>
      <c r="AH85" s="285" t="s">
        <v>290</v>
      </c>
      <c r="AI85" s="13"/>
      <c r="AJ85" s="13"/>
      <c r="AK85" s="544">
        <f t="shared" si="14"/>
        <v>0</v>
      </c>
      <c r="AL85" s="13"/>
    </row>
    <row r="86" spans="1:38" ht="20.100000000000001" hidden="1" customHeight="1" x14ac:dyDescent="0.25">
      <c r="A86" s="632"/>
      <c r="B86" s="72"/>
      <c r="C86" s="639"/>
      <c r="D86" s="20">
        <v>3</v>
      </c>
      <c r="E86" s="20" t="s">
        <v>310</v>
      </c>
      <c r="F86" s="20"/>
      <c r="G86" s="652" t="s">
        <v>311</v>
      </c>
      <c r="H86" s="654" t="s">
        <v>312</v>
      </c>
      <c r="I86" s="20">
        <v>1</v>
      </c>
      <c r="J86" s="20" t="s">
        <v>313</v>
      </c>
      <c r="K86" s="20"/>
      <c r="L86" s="631" t="s">
        <v>314</v>
      </c>
      <c r="M86" s="566">
        <v>1</v>
      </c>
      <c r="N86" s="656" t="s">
        <v>315</v>
      </c>
      <c r="O86" s="409"/>
      <c r="P86" s="244" t="s">
        <v>316</v>
      </c>
      <c r="Q86" s="433"/>
      <c r="R86" s="433" t="s">
        <v>303</v>
      </c>
      <c r="S86" s="423">
        <v>20177</v>
      </c>
      <c r="T86" s="423">
        <v>20177</v>
      </c>
      <c r="U86" s="245">
        <v>3000</v>
      </c>
      <c r="V86" s="28" t="s">
        <v>317</v>
      </c>
      <c r="W86" s="29">
        <v>3000</v>
      </c>
      <c r="X86" s="18" t="e">
        <f t="shared" si="15"/>
        <v>#VALUE!</v>
      </c>
      <c r="Y86" s="29">
        <v>3000</v>
      </c>
      <c r="Z86" s="18" t="e">
        <f t="shared" si="10"/>
        <v>#VALUE!</v>
      </c>
      <c r="AA86" s="29">
        <v>3000</v>
      </c>
      <c r="AB86" s="18" t="e">
        <f t="shared" si="11"/>
        <v>#VALUE!</v>
      </c>
      <c r="AC86" s="29">
        <v>3000</v>
      </c>
      <c r="AD86" s="18" t="e">
        <f t="shared" si="12"/>
        <v>#VALUE!</v>
      </c>
      <c r="AE86" s="423">
        <v>15000</v>
      </c>
      <c r="AF86" s="236" t="e">
        <f t="shared" si="13"/>
        <v>#VALUE!</v>
      </c>
      <c r="AG86" s="649" t="s">
        <v>300</v>
      </c>
      <c r="AH86" s="285" t="s">
        <v>290</v>
      </c>
      <c r="AI86" s="13"/>
      <c r="AJ86" s="13"/>
      <c r="AK86" s="544" t="e">
        <f t="shared" si="14"/>
        <v>#VALUE!</v>
      </c>
      <c r="AL86" s="13"/>
    </row>
    <row r="87" spans="1:38" ht="20.100000000000001" hidden="1" customHeight="1" x14ac:dyDescent="0.25">
      <c r="A87" s="632"/>
      <c r="B87" s="114"/>
      <c r="C87" s="639"/>
      <c r="D87" s="20"/>
      <c r="E87" s="20"/>
      <c r="F87" s="20"/>
      <c r="G87" s="653"/>
      <c r="H87" s="655"/>
      <c r="I87" s="20"/>
      <c r="J87" s="20"/>
      <c r="K87" s="20"/>
      <c r="L87" s="632"/>
      <c r="M87" s="567"/>
      <c r="N87" s="657"/>
      <c r="O87" s="410"/>
      <c r="P87" s="244" t="s">
        <v>318</v>
      </c>
      <c r="Q87" s="433"/>
      <c r="R87" s="433" t="s">
        <v>303</v>
      </c>
      <c r="S87" s="423">
        <v>45000</v>
      </c>
      <c r="T87" s="423">
        <v>45000</v>
      </c>
      <c r="U87" s="245">
        <v>45000</v>
      </c>
      <c r="V87" s="28" t="s">
        <v>319</v>
      </c>
      <c r="W87" s="29">
        <v>45000</v>
      </c>
      <c r="X87" s="18" t="e">
        <f t="shared" si="15"/>
        <v>#VALUE!</v>
      </c>
      <c r="Y87" s="29">
        <v>45000</v>
      </c>
      <c r="Z87" s="18" t="e">
        <f t="shared" si="10"/>
        <v>#VALUE!</v>
      </c>
      <c r="AA87" s="29">
        <v>45000</v>
      </c>
      <c r="AB87" s="18" t="e">
        <f t="shared" si="11"/>
        <v>#VALUE!</v>
      </c>
      <c r="AC87" s="29">
        <v>45000</v>
      </c>
      <c r="AD87" s="18" t="e">
        <f t="shared" si="12"/>
        <v>#VALUE!</v>
      </c>
      <c r="AE87" s="246">
        <v>45000</v>
      </c>
      <c r="AF87" s="236" t="e">
        <f t="shared" si="13"/>
        <v>#VALUE!</v>
      </c>
      <c r="AG87" s="651"/>
      <c r="AH87" s="285" t="s">
        <v>290</v>
      </c>
      <c r="AI87" s="13"/>
      <c r="AJ87" s="13"/>
      <c r="AK87" s="544" t="e">
        <f t="shared" si="14"/>
        <v>#VALUE!</v>
      </c>
      <c r="AL87" s="13"/>
    </row>
    <row r="88" spans="1:38" ht="20.100000000000001" hidden="1" customHeight="1" x14ac:dyDescent="0.25">
      <c r="A88" s="632"/>
      <c r="B88" s="114"/>
      <c r="C88" s="639"/>
      <c r="D88" s="20"/>
      <c r="E88" s="20"/>
      <c r="F88" s="20"/>
      <c r="G88" s="653"/>
      <c r="H88" s="655"/>
      <c r="I88" s="20"/>
      <c r="J88" s="20"/>
      <c r="K88" s="20"/>
      <c r="L88" s="641"/>
      <c r="M88" s="576"/>
      <c r="N88" s="657"/>
      <c r="O88" s="410"/>
      <c r="P88" s="244" t="s">
        <v>320</v>
      </c>
      <c r="Q88" s="433"/>
      <c r="R88" s="433" t="s">
        <v>303</v>
      </c>
      <c r="S88" s="423">
        <v>980</v>
      </c>
      <c r="T88" s="423">
        <v>980</v>
      </c>
      <c r="U88" s="245">
        <v>100</v>
      </c>
      <c r="V88" s="28" t="s">
        <v>321</v>
      </c>
      <c r="W88" s="29">
        <v>100</v>
      </c>
      <c r="X88" s="18" t="e">
        <f t="shared" si="15"/>
        <v>#VALUE!</v>
      </c>
      <c r="Y88" s="29">
        <v>100</v>
      </c>
      <c r="Z88" s="18" t="e">
        <f t="shared" si="10"/>
        <v>#VALUE!</v>
      </c>
      <c r="AA88" s="29">
        <v>100</v>
      </c>
      <c r="AB88" s="18" t="e">
        <f t="shared" si="11"/>
        <v>#VALUE!</v>
      </c>
      <c r="AC88" s="29">
        <v>100</v>
      </c>
      <c r="AD88" s="18" t="e">
        <f t="shared" si="12"/>
        <v>#VALUE!</v>
      </c>
      <c r="AE88" s="246">
        <v>100</v>
      </c>
      <c r="AF88" s="236" t="e">
        <f t="shared" si="13"/>
        <v>#VALUE!</v>
      </c>
      <c r="AG88" s="650"/>
      <c r="AH88" s="285" t="s">
        <v>290</v>
      </c>
      <c r="AI88" s="13"/>
      <c r="AJ88" s="13"/>
      <c r="AK88" s="544" t="e">
        <f t="shared" si="14"/>
        <v>#VALUE!</v>
      </c>
      <c r="AL88" s="13"/>
    </row>
    <row r="89" spans="1:38" ht="20.100000000000001" hidden="1" customHeight="1" x14ac:dyDescent="0.25">
      <c r="A89" s="632"/>
      <c r="B89" s="114"/>
      <c r="C89" s="639"/>
      <c r="D89" s="20"/>
      <c r="E89" s="20"/>
      <c r="F89" s="20"/>
      <c r="G89" s="631" t="s">
        <v>322</v>
      </c>
      <c r="H89" s="607" t="s">
        <v>21</v>
      </c>
      <c r="I89" s="20"/>
      <c r="J89" s="20"/>
      <c r="K89" s="20"/>
      <c r="L89" s="15"/>
      <c r="M89" s="566">
        <v>1</v>
      </c>
      <c r="N89" s="609" t="s">
        <v>309</v>
      </c>
      <c r="O89" s="411"/>
      <c r="P89" s="244" t="s">
        <v>323</v>
      </c>
      <c r="Q89" s="433"/>
      <c r="R89" s="433" t="s">
        <v>324</v>
      </c>
      <c r="S89" s="423"/>
      <c r="T89" s="423"/>
      <c r="U89" s="245"/>
      <c r="V89" s="28"/>
      <c r="W89" s="29"/>
      <c r="X89" s="18">
        <f t="shared" si="15"/>
        <v>0</v>
      </c>
      <c r="Y89" s="29"/>
      <c r="Z89" s="18">
        <f t="shared" si="10"/>
        <v>0</v>
      </c>
      <c r="AA89" s="29"/>
      <c r="AB89" s="18">
        <f t="shared" si="11"/>
        <v>0</v>
      </c>
      <c r="AC89" s="29"/>
      <c r="AD89" s="18">
        <f t="shared" si="12"/>
        <v>0</v>
      </c>
      <c r="AE89" s="423"/>
      <c r="AF89" s="236">
        <f t="shared" si="13"/>
        <v>0</v>
      </c>
      <c r="AG89" s="649" t="s">
        <v>300</v>
      </c>
      <c r="AH89" s="285" t="s">
        <v>290</v>
      </c>
      <c r="AI89" s="13"/>
      <c r="AJ89" s="13"/>
      <c r="AK89" s="544">
        <f t="shared" si="14"/>
        <v>0</v>
      </c>
      <c r="AL89" s="13"/>
    </row>
    <row r="90" spans="1:38" ht="20.100000000000001" hidden="1" customHeight="1" x14ac:dyDescent="0.25">
      <c r="A90" s="632"/>
      <c r="B90" s="114"/>
      <c r="C90" s="639"/>
      <c r="D90" s="20"/>
      <c r="E90" s="20"/>
      <c r="F90" s="20"/>
      <c r="G90" s="641"/>
      <c r="H90" s="611"/>
      <c r="I90" s="20"/>
      <c r="J90" s="20"/>
      <c r="K90" s="20"/>
      <c r="L90" s="108"/>
      <c r="M90" s="576"/>
      <c r="N90" s="610"/>
      <c r="O90" s="412"/>
      <c r="P90" s="244" t="s">
        <v>325</v>
      </c>
      <c r="Q90" s="433"/>
      <c r="R90" s="433" t="s">
        <v>324</v>
      </c>
      <c r="S90" s="423"/>
      <c r="T90" s="423"/>
      <c r="U90" s="245"/>
      <c r="V90" s="28"/>
      <c r="W90" s="29"/>
      <c r="X90" s="18">
        <f t="shared" si="15"/>
        <v>0</v>
      </c>
      <c r="Y90" s="29"/>
      <c r="Z90" s="18">
        <f t="shared" si="10"/>
        <v>0</v>
      </c>
      <c r="AA90" s="29"/>
      <c r="AB90" s="18">
        <f t="shared" si="11"/>
        <v>0</v>
      </c>
      <c r="AC90" s="29"/>
      <c r="AD90" s="18">
        <f t="shared" si="12"/>
        <v>0</v>
      </c>
      <c r="AE90" s="423"/>
      <c r="AF90" s="236">
        <f t="shared" si="13"/>
        <v>0</v>
      </c>
      <c r="AG90" s="650"/>
      <c r="AH90" s="285" t="s">
        <v>290</v>
      </c>
      <c r="AI90" s="13"/>
      <c r="AJ90" s="13"/>
      <c r="AK90" s="544">
        <f t="shared" si="14"/>
        <v>0</v>
      </c>
      <c r="AL90" s="13"/>
    </row>
    <row r="91" spans="1:38" ht="20.100000000000001" hidden="1" customHeight="1" x14ac:dyDescent="0.25">
      <c r="A91" s="632"/>
      <c r="B91" s="114"/>
      <c r="C91" s="639"/>
      <c r="D91" s="607">
        <v>4</v>
      </c>
      <c r="E91" s="631" t="s">
        <v>326</v>
      </c>
      <c r="F91" s="396"/>
      <c r="G91" s="78" t="s">
        <v>327</v>
      </c>
      <c r="H91" s="78" t="s">
        <v>21</v>
      </c>
      <c r="I91" s="15">
        <v>1</v>
      </c>
      <c r="J91" s="15" t="s">
        <v>328</v>
      </c>
      <c r="K91" s="15"/>
      <c r="L91" s="15" t="s">
        <v>329</v>
      </c>
      <c r="M91" s="234">
        <v>1</v>
      </c>
      <c r="N91" s="234" t="s">
        <v>330</v>
      </c>
      <c r="O91" s="234"/>
      <c r="P91" s="244" t="s">
        <v>331</v>
      </c>
      <c r="Q91" s="433"/>
      <c r="R91" s="433"/>
      <c r="S91" s="423"/>
      <c r="T91" s="423"/>
      <c r="U91" s="245"/>
      <c r="V91" s="28"/>
      <c r="W91" s="29"/>
      <c r="X91" s="18">
        <f t="shared" si="15"/>
        <v>0</v>
      </c>
      <c r="Y91" s="29"/>
      <c r="Z91" s="18">
        <f t="shared" si="10"/>
        <v>0</v>
      </c>
      <c r="AA91" s="29"/>
      <c r="AB91" s="18">
        <f t="shared" si="11"/>
        <v>0</v>
      </c>
      <c r="AC91" s="29"/>
      <c r="AD91" s="18">
        <f t="shared" si="12"/>
        <v>0</v>
      </c>
      <c r="AE91" s="423"/>
      <c r="AF91" s="236">
        <f t="shared" si="13"/>
        <v>0</v>
      </c>
      <c r="AG91" s="649" t="s">
        <v>300</v>
      </c>
      <c r="AH91" s="285" t="s">
        <v>290</v>
      </c>
      <c r="AI91" s="13"/>
      <c r="AJ91" s="13"/>
      <c r="AK91" s="544">
        <f t="shared" si="14"/>
        <v>0</v>
      </c>
      <c r="AL91" s="13"/>
    </row>
    <row r="92" spans="1:38" ht="20.100000000000001" hidden="1" customHeight="1" x14ac:dyDescent="0.25">
      <c r="A92" s="632"/>
      <c r="B92" s="114"/>
      <c r="C92" s="639"/>
      <c r="D92" s="611"/>
      <c r="E92" s="641"/>
      <c r="F92" s="398"/>
      <c r="G92" s="78"/>
      <c r="H92" s="78"/>
      <c r="I92" s="108">
        <v>2</v>
      </c>
      <c r="J92" s="108" t="s">
        <v>332</v>
      </c>
      <c r="K92" s="108"/>
      <c r="L92" s="108" t="s">
        <v>333</v>
      </c>
      <c r="M92" s="239"/>
      <c r="N92" s="239"/>
      <c r="O92" s="239"/>
      <c r="P92" s="244" t="s">
        <v>334</v>
      </c>
      <c r="Q92" s="433"/>
      <c r="R92" s="433"/>
      <c r="S92" s="423"/>
      <c r="T92" s="423"/>
      <c r="U92" s="245"/>
      <c r="V92" s="28"/>
      <c r="W92" s="29"/>
      <c r="X92" s="18">
        <f t="shared" si="15"/>
        <v>0</v>
      </c>
      <c r="Y92" s="29"/>
      <c r="Z92" s="18">
        <f t="shared" si="10"/>
        <v>0</v>
      </c>
      <c r="AA92" s="29"/>
      <c r="AB92" s="18">
        <f t="shared" si="11"/>
        <v>0</v>
      </c>
      <c r="AC92" s="29"/>
      <c r="AD92" s="18">
        <f t="shared" si="12"/>
        <v>0</v>
      </c>
      <c r="AE92" s="423"/>
      <c r="AF92" s="236">
        <f t="shared" si="13"/>
        <v>0</v>
      </c>
      <c r="AG92" s="650"/>
      <c r="AH92" s="285" t="s">
        <v>241</v>
      </c>
      <c r="AI92" s="13"/>
      <c r="AJ92" s="13"/>
      <c r="AK92" s="544">
        <f t="shared" si="14"/>
        <v>0</v>
      </c>
      <c r="AL92" s="13"/>
    </row>
    <row r="93" spans="1:38" ht="20.100000000000001" hidden="1" customHeight="1" x14ac:dyDescent="0.25">
      <c r="A93" s="632"/>
      <c r="B93" s="114"/>
      <c r="C93" s="639"/>
      <c r="D93" s="78">
        <v>5</v>
      </c>
      <c r="E93" s="78" t="s">
        <v>335</v>
      </c>
      <c r="F93" s="78"/>
      <c r="G93" s="51" t="s">
        <v>336</v>
      </c>
      <c r="H93" s="400" t="s">
        <v>21</v>
      </c>
      <c r="I93" s="429">
        <v>1</v>
      </c>
      <c r="J93" s="78" t="s">
        <v>337</v>
      </c>
      <c r="K93" s="78"/>
      <c r="L93" s="78" t="s">
        <v>338</v>
      </c>
      <c r="M93" s="423">
        <v>1</v>
      </c>
      <c r="N93" s="240" t="s">
        <v>339</v>
      </c>
      <c r="O93" s="240"/>
      <c r="P93" s="244" t="s">
        <v>340</v>
      </c>
      <c r="Q93" s="305"/>
      <c r="R93" s="305" t="s">
        <v>21</v>
      </c>
      <c r="S93" s="306" t="e">
        <f>#REF!</f>
        <v>#REF!</v>
      </c>
      <c r="T93" s="306" t="e">
        <f>#REF!</f>
        <v>#REF!</v>
      </c>
      <c r="U93" s="307" t="e">
        <f>#REF!</f>
        <v>#REF!</v>
      </c>
      <c r="V93" s="28"/>
      <c r="W93" s="118" t="e">
        <f>#REF!</f>
        <v>#REF!</v>
      </c>
      <c r="X93" s="18">
        <f t="shared" si="15"/>
        <v>0</v>
      </c>
      <c r="Y93" s="118" t="e">
        <f>#REF!</f>
        <v>#REF!</v>
      </c>
      <c r="Z93" s="18">
        <f t="shared" si="10"/>
        <v>0</v>
      </c>
      <c r="AA93" s="118" t="e">
        <f>#REF!</f>
        <v>#REF!</v>
      </c>
      <c r="AB93" s="18">
        <f t="shared" si="11"/>
        <v>0</v>
      </c>
      <c r="AC93" s="118" t="e">
        <f>#REF!</f>
        <v>#REF!</v>
      </c>
      <c r="AD93" s="18">
        <f t="shared" si="12"/>
        <v>0</v>
      </c>
      <c r="AE93" s="308" t="e">
        <f>#REF!</f>
        <v>#REF!</v>
      </c>
      <c r="AF93" s="236">
        <f t="shared" si="13"/>
        <v>0</v>
      </c>
      <c r="AG93" s="316" t="s">
        <v>300</v>
      </c>
      <c r="AH93" s="285" t="s">
        <v>241</v>
      </c>
      <c r="AI93" s="13"/>
      <c r="AJ93" s="13"/>
      <c r="AK93" s="544">
        <f t="shared" si="14"/>
        <v>0</v>
      </c>
      <c r="AL93" s="13"/>
    </row>
    <row r="94" spans="1:38" ht="0.75" hidden="1" customHeight="1" x14ac:dyDescent="0.25">
      <c r="A94" s="632"/>
      <c r="B94" s="608"/>
      <c r="C94" s="639"/>
      <c r="D94" s="607"/>
      <c r="E94" s="607"/>
      <c r="F94" s="607"/>
      <c r="G94" s="622" t="s">
        <v>341</v>
      </c>
      <c r="H94" s="607" t="s">
        <v>21</v>
      </c>
      <c r="I94" s="618">
        <v>2</v>
      </c>
      <c r="J94" s="607" t="s">
        <v>342</v>
      </c>
      <c r="K94" s="15"/>
      <c r="L94" s="631" t="s">
        <v>343</v>
      </c>
      <c r="M94" s="566">
        <v>1</v>
      </c>
      <c r="N94" s="659" t="s">
        <v>344</v>
      </c>
      <c r="O94" s="309"/>
      <c r="P94" s="244" t="s">
        <v>345</v>
      </c>
      <c r="Q94" s="305"/>
      <c r="R94" s="305" t="s">
        <v>21</v>
      </c>
      <c r="S94" s="306">
        <v>0.63290000000000002</v>
      </c>
      <c r="T94" s="306">
        <v>0.63290000000000002</v>
      </c>
      <c r="U94" s="307">
        <v>0.65</v>
      </c>
      <c r="V94" s="28"/>
      <c r="W94" s="120">
        <v>0.7</v>
      </c>
      <c r="X94" s="18">
        <f t="shared" si="15"/>
        <v>0</v>
      </c>
      <c r="Y94" s="120">
        <v>0.75</v>
      </c>
      <c r="Z94" s="18">
        <f t="shared" si="10"/>
        <v>0</v>
      </c>
      <c r="AA94" s="120">
        <v>0.8</v>
      </c>
      <c r="AB94" s="18">
        <f t="shared" si="11"/>
        <v>0</v>
      </c>
      <c r="AC94" s="120">
        <v>0.8</v>
      </c>
      <c r="AD94" s="18">
        <f t="shared" si="12"/>
        <v>0</v>
      </c>
      <c r="AE94" s="310">
        <v>0.8</v>
      </c>
      <c r="AF94" s="236">
        <f t="shared" si="13"/>
        <v>0</v>
      </c>
      <c r="AG94" s="316" t="s">
        <v>300</v>
      </c>
      <c r="AH94" s="285" t="s">
        <v>241</v>
      </c>
      <c r="AI94" s="13"/>
      <c r="AJ94" s="13"/>
      <c r="AK94" s="544">
        <f t="shared" si="14"/>
        <v>0</v>
      </c>
      <c r="AL94" s="13"/>
    </row>
    <row r="95" spans="1:38" ht="48.75" customHeight="1" x14ac:dyDescent="0.25">
      <c r="A95" s="632"/>
      <c r="B95" s="608"/>
      <c r="C95" s="639"/>
      <c r="D95" s="608"/>
      <c r="E95" s="608"/>
      <c r="F95" s="608"/>
      <c r="G95" s="623"/>
      <c r="H95" s="608"/>
      <c r="I95" s="619"/>
      <c r="J95" s="608"/>
      <c r="K95" s="20"/>
      <c r="L95" s="632"/>
      <c r="M95" s="567"/>
      <c r="N95" s="660"/>
      <c r="O95" s="249">
        <v>1</v>
      </c>
      <c r="P95" s="288" t="s">
        <v>346</v>
      </c>
      <c r="Q95" s="432" t="s">
        <v>531</v>
      </c>
      <c r="R95" s="423" t="s">
        <v>21</v>
      </c>
      <c r="S95" s="249" t="s">
        <v>347</v>
      </c>
      <c r="T95" s="292" t="s">
        <v>348</v>
      </c>
      <c r="U95" s="306">
        <f>Sheet6!J42</f>
        <v>0.97499999999999998</v>
      </c>
      <c r="V95" s="22">
        <f>Sheet6!K42</f>
        <v>687715916</v>
      </c>
      <c r="W95" s="116">
        <f>Sheet6!L42</f>
        <v>0.99460000000000004</v>
      </c>
      <c r="X95" s="18">
        <f>Sheet6!M42</f>
        <v>607949608</v>
      </c>
      <c r="Y95" s="560">
        <f>Sheet6!N28</f>
        <v>1</v>
      </c>
      <c r="Z95" s="18">
        <f>Sheet6!O42</f>
        <v>597412816</v>
      </c>
      <c r="AA95" s="560">
        <f>Sheet6!P42</f>
        <v>1</v>
      </c>
      <c r="AB95" s="18">
        <f>Sheet6!Q42</f>
        <v>1568858331.4400001</v>
      </c>
      <c r="AC95" s="560">
        <f>Sheet6!R42</f>
        <v>1</v>
      </c>
      <c r="AD95" s="18">
        <f>Sheet6!S42</f>
        <v>644480000</v>
      </c>
      <c r="AE95" s="561">
        <f>Sheet6!T42</f>
        <v>1</v>
      </c>
      <c r="AF95" s="236">
        <f>AD95+AB95+Z95+X95+V95</f>
        <v>4106416671.4400001</v>
      </c>
      <c r="AG95" s="233" t="s">
        <v>349</v>
      </c>
      <c r="AH95" s="431" t="s">
        <v>24</v>
      </c>
      <c r="AI95" s="13"/>
      <c r="AJ95" s="13"/>
      <c r="AK95" s="544">
        <f t="shared" si="14"/>
        <v>47065749.9432</v>
      </c>
      <c r="AL95" s="13"/>
    </row>
    <row r="96" spans="1:38" ht="19.5" hidden="1" customHeight="1" x14ac:dyDescent="0.25">
      <c r="A96" s="632"/>
      <c r="B96" s="114"/>
      <c r="C96" s="639"/>
      <c r="D96" s="108"/>
      <c r="E96" s="108"/>
      <c r="F96" s="108"/>
      <c r="G96" s="122"/>
      <c r="H96" s="123"/>
      <c r="I96" s="123"/>
      <c r="J96" s="108"/>
      <c r="K96" s="108"/>
      <c r="L96" s="108" t="s">
        <v>350</v>
      </c>
      <c r="M96" s="408">
        <v>3</v>
      </c>
      <c r="N96" s="239" t="s">
        <v>344</v>
      </c>
      <c r="O96" s="239"/>
      <c r="P96" s="244" t="s">
        <v>351</v>
      </c>
      <c r="Q96" s="433"/>
      <c r="R96" s="433" t="s">
        <v>21</v>
      </c>
      <c r="S96" s="423">
        <v>0</v>
      </c>
      <c r="T96" s="423">
        <v>0</v>
      </c>
      <c r="U96" s="245">
        <v>0</v>
      </c>
      <c r="V96" s="241">
        <v>517250000</v>
      </c>
      <c r="W96" s="246">
        <v>0</v>
      </c>
      <c r="X96" s="236">
        <f t="shared" ref="X96:X101" si="16">(V96*13.86%)+V96</f>
        <v>588940850</v>
      </c>
      <c r="Y96" s="246">
        <v>0</v>
      </c>
      <c r="Z96" s="236">
        <f t="shared" ref="Z96:Z101" si="17">(X96*10.86%)+X96</f>
        <v>652899826.30999994</v>
      </c>
      <c r="AA96" s="246">
        <v>75</v>
      </c>
      <c r="AB96" s="236">
        <f t="shared" ref="AB96:AB101" si="18">(Z96*10.19%)+Z96</f>
        <v>719430318.61098897</v>
      </c>
      <c r="AC96" s="246">
        <v>100</v>
      </c>
      <c r="AD96" s="236">
        <f t="shared" ref="AD96:AD101" si="19">(AB96*10.21%)+AB96</f>
        <v>792884154.14117098</v>
      </c>
      <c r="AE96" s="423">
        <v>100</v>
      </c>
      <c r="AF96" s="236">
        <f t="shared" si="13"/>
        <v>3271405149.06216</v>
      </c>
      <c r="AG96" s="316" t="s">
        <v>240</v>
      </c>
      <c r="AH96" s="285" t="s">
        <v>241</v>
      </c>
      <c r="AI96" s="13"/>
      <c r="AJ96" s="13"/>
      <c r="AK96" s="544">
        <f t="shared" si="14"/>
        <v>21582909.558329668</v>
      </c>
      <c r="AL96" s="13"/>
    </row>
    <row r="97" spans="1:38" ht="20.100000000000001" hidden="1" customHeight="1" x14ac:dyDescent="0.25">
      <c r="A97" s="632"/>
      <c r="B97" s="639">
        <v>4</v>
      </c>
      <c r="C97" s="639" t="s">
        <v>352</v>
      </c>
      <c r="D97" s="639">
        <v>1</v>
      </c>
      <c r="E97" s="398" t="s">
        <v>353</v>
      </c>
      <c r="F97" s="398"/>
      <c r="G97" s="78"/>
      <c r="H97" s="78"/>
      <c r="I97" s="393" t="s">
        <v>354</v>
      </c>
      <c r="J97" s="607" t="s">
        <v>355</v>
      </c>
      <c r="K97" s="393"/>
      <c r="L97" s="78" t="s">
        <v>356</v>
      </c>
      <c r="M97" s="239">
        <v>1</v>
      </c>
      <c r="N97" s="234" t="s">
        <v>357</v>
      </c>
      <c r="O97" s="239"/>
      <c r="P97" s="244"/>
      <c r="Q97" s="433"/>
      <c r="R97" s="433"/>
      <c r="S97" s="423"/>
      <c r="T97" s="423"/>
      <c r="U97" s="245"/>
      <c r="V97" s="241">
        <v>517250000</v>
      </c>
      <c r="W97" s="246"/>
      <c r="X97" s="236">
        <f t="shared" si="16"/>
        <v>588940850</v>
      </c>
      <c r="Y97" s="246"/>
      <c r="Z97" s="236">
        <f t="shared" si="17"/>
        <v>652899826.30999994</v>
      </c>
      <c r="AA97" s="246"/>
      <c r="AB97" s="236">
        <f t="shared" si="18"/>
        <v>719430318.61098897</v>
      </c>
      <c r="AC97" s="246"/>
      <c r="AD97" s="236">
        <f t="shared" si="19"/>
        <v>792884154.14117098</v>
      </c>
      <c r="AE97" s="423"/>
      <c r="AF97" s="236">
        <f t="shared" si="13"/>
        <v>3271405149.06216</v>
      </c>
      <c r="AG97" s="406"/>
      <c r="AH97" s="285" t="s">
        <v>245</v>
      </c>
      <c r="AI97" s="13"/>
      <c r="AJ97" s="13"/>
      <c r="AK97" s="544">
        <f t="shared" si="14"/>
        <v>21582909.558329668</v>
      </c>
      <c r="AL97" s="13"/>
    </row>
    <row r="98" spans="1:38" ht="20.100000000000001" hidden="1" customHeight="1" x14ac:dyDescent="0.25">
      <c r="A98" s="632"/>
      <c r="B98" s="639"/>
      <c r="C98" s="639"/>
      <c r="D98" s="639"/>
      <c r="E98" s="398"/>
      <c r="F98" s="398"/>
      <c r="G98" s="78"/>
      <c r="H98" s="78"/>
      <c r="I98" s="108"/>
      <c r="J98" s="611"/>
      <c r="K98" s="395"/>
      <c r="L98" s="108" t="s">
        <v>358</v>
      </c>
      <c r="M98" s="239"/>
      <c r="N98" s="238"/>
      <c r="O98" s="239"/>
      <c r="P98" s="244"/>
      <c r="Q98" s="433"/>
      <c r="R98" s="433"/>
      <c r="S98" s="423"/>
      <c r="T98" s="423"/>
      <c r="U98" s="245"/>
      <c r="V98" s="241">
        <v>517250000</v>
      </c>
      <c r="W98" s="246"/>
      <c r="X98" s="236">
        <f t="shared" si="16"/>
        <v>588940850</v>
      </c>
      <c r="Y98" s="246"/>
      <c r="Z98" s="236">
        <f t="shared" si="17"/>
        <v>652899826.30999994</v>
      </c>
      <c r="AA98" s="246"/>
      <c r="AB98" s="236">
        <f t="shared" si="18"/>
        <v>719430318.61098897</v>
      </c>
      <c r="AC98" s="246"/>
      <c r="AD98" s="236">
        <f t="shared" si="19"/>
        <v>792884154.14117098</v>
      </c>
      <c r="AE98" s="423"/>
      <c r="AF98" s="236">
        <f t="shared" si="13"/>
        <v>3271405149.06216</v>
      </c>
      <c r="AG98" s="406"/>
      <c r="AH98" s="285"/>
      <c r="AI98" s="13"/>
      <c r="AJ98" s="13"/>
      <c r="AK98" s="544">
        <f t="shared" si="14"/>
        <v>21582909.558329668</v>
      </c>
      <c r="AL98" s="13"/>
    </row>
    <row r="99" spans="1:38" ht="20.100000000000001" hidden="1" customHeight="1" x14ac:dyDescent="0.25">
      <c r="A99" s="632"/>
      <c r="B99" s="639"/>
      <c r="C99" s="639"/>
      <c r="D99" s="639"/>
      <c r="E99" s="398"/>
      <c r="F99" s="398"/>
      <c r="G99" s="78"/>
      <c r="H99" s="78"/>
      <c r="I99" s="108">
        <v>2</v>
      </c>
      <c r="J99" s="108" t="s">
        <v>359</v>
      </c>
      <c r="K99" s="108"/>
      <c r="L99" s="108" t="s">
        <v>360</v>
      </c>
      <c r="M99" s="239"/>
      <c r="N99" s="238"/>
      <c r="O99" s="239"/>
      <c r="P99" s="244"/>
      <c r="Q99" s="433"/>
      <c r="R99" s="433"/>
      <c r="S99" s="423"/>
      <c r="T99" s="423"/>
      <c r="U99" s="245"/>
      <c r="V99" s="241">
        <v>517250000</v>
      </c>
      <c r="W99" s="246"/>
      <c r="X99" s="236">
        <f t="shared" si="16"/>
        <v>588940850</v>
      </c>
      <c r="Y99" s="246"/>
      <c r="Z99" s="236">
        <f t="shared" si="17"/>
        <v>652899826.30999994</v>
      </c>
      <c r="AA99" s="246"/>
      <c r="AB99" s="236">
        <f t="shared" si="18"/>
        <v>719430318.61098897</v>
      </c>
      <c r="AC99" s="246"/>
      <c r="AD99" s="236">
        <f t="shared" si="19"/>
        <v>792884154.14117098</v>
      </c>
      <c r="AE99" s="423"/>
      <c r="AF99" s="236">
        <f t="shared" si="13"/>
        <v>3271405149.06216</v>
      </c>
      <c r="AG99" s="406"/>
      <c r="AH99" s="285"/>
      <c r="AI99" s="13"/>
      <c r="AJ99" s="13"/>
      <c r="AK99" s="544">
        <f t="shared" si="14"/>
        <v>21582909.558329668</v>
      </c>
      <c r="AL99" s="13"/>
    </row>
    <row r="100" spans="1:38" ht="20.100000000000001" hidden="1" customHeight="1" x14ac:dyDescent="0.25">
      <c r="A100" s="632"/>
      <c r="B100" s="639"/>
      <c r="C100" s="639"/>
      <c r="D100" s="639"/>
      <c r="E100" s="398"/>
      <c r="F100" s="398"/>
      <c r="G100" s="78"/>
      <c r="H100" s="78"/>
      <c r="I100" s="108">
        <v>3</v>
      </c>
      <c r="J100" s="395" t="s">
        <v>361</v>
      </c>
      <c r="K100" s="395"/>
      <c r="L100" s="108" t="s">
        <v>362</v>
      </c>
      <c r="M100" s="239"/>
      <c r="N100" s="238"/>
      <c r="O100" s="239"/>
      <c r="P100" s="244"/>
      <c r="Q100" s="433"/>
      <c r="R100" s="433"/>
      <c r="S100" s="423"/>
      <c r="T100" s="423"/>
      <c r="U100" s="245"/>
      <c r="V100" s="241">
        <v>517250000</v>
      </c>
      <c r="W100" s="246"/>
      <c r="X100" s="236">
        <f t="shared" si="16"/>
        <v>588940850</v>
      </c>
      <c r="Y100" s="246"/>
      <c r="Z100" s="236">
        <f t="shared" si="17"/>
        <v>652899826.30999994</v>
      </c>
      <c r="AA100" s="246"/>
      <c r="AB100" s="236">
        <f t="shared" si="18"/>
        <v>719430318.61098897</v>
      </c>
      <c r="AC100" s="246"/>
      <c r="AD100" s="236">
        <f t="shared" si="19"/>
        <v>792884154.14117098</v>
      </c>
      <c r="AE100" s="423"/>
      <c r="AF100" s="236">
        <f t="shared" si="13"/>
        <v>3271405149.06216</v>
      </c>
      <c r="AG100" s="406"/>
      <c r="AH100" s="285"/>
      <c r="AI100" s="13"/>
      <c r="AJ100" s="13"/>
      <c r="AK100" s="544">
        <f t="shared" si="14"/>
        <v>21582909.558329668</v>
      </c>
      <c r="AL100" s="13"/>
    </row>
    <row r="101" spans="1:38" ht="20.100000000000001" hidden="1" customHeight="1" x14ac:dyDescent="0.25">
      <c r="A101" s="632"/>
      <c r="B101" s="639"/>
      <c r="C101" s="639"/>
      <c r="D101" s="639"/>
      <c r="E101" s="398"/>
      <c r="F101" s="398"/>
      <c r="G101" s="78"/>
      <c r="H101" s="78"/>
      <c r="I101" s="108"/>
      <c r="J101" s="395"/>
      <c r="K101" s="395"/>
      <c r="L101" s="108" t="s">
        <v>363</v>
      </c>
      <c r="M101" s="239"/>
      <c r="N101" s="240"/>
      <c r="O101" s="239"/>
      <c r="P101" s="244"/>
      <c r="Q101" s="433"/>
      <c r="R101" s="433"/>
      <c r="S101" s="423"/>
      <c r="T101" s="423"/>
      <c r="U101" s="245"/>
      <c r="V101" s="241">
        <v>517250000</v>
      </c>
      <c r="W101" s="246"/>
      <c r="X101" s="236">
        <f t="shared" si="16"/>
        <v>588940850</v>
      </c>
      <c r="Y101" s="246"/>
      <c r="Z101" s="236">
        <f t="shared" si="17"/>
        <v>652899826.30999994</v>
      </c>
      <c r="AA101" s="246"/>
      <c r="AB101" s="236">
        <f t="shared" si="18"/>
        <v>719430318.61098897</v>
      </c>
      <c r="AC101" s="246"/>
      <c r="AD101" s="236">
        <f t="shared" si="19"/>
        <v>792884154.14117098</v>
      </c>
      <c r="AE101" s="423"/>
      <c r="AF101" s="236">
        <f t="shared" si="13"/>
        <v>3271405149.06216</v>
      </c>
      <c r="AG101" s="406"/>
      <c r="AH101" s="285"/>
      <c r="AI101" s="13"/>
      <c r="AJ101" s="13"/>
      <c r="AK101" s="544">
        <f t="shared" si="14"/>
        <v>21582909.558329668</v>
      </c>
      <c r="AL101" s="13"/>
    </row>
    <row r="102" spans="1:38" ht="60" customHeight="1" x14ac:dyDescent="0.25">
      <c r="A102" s="632"/>
      <c r="B102" s="639"/>
      <c r="C102" s="639"/>
      <c r="D102" s="639"/>
      <c r="E102" s="124"/>
      <c r="F102" s="124"/>
      <c r="G102" s="51"/>
      <c r="H102" s="51"/>
      <c r="I102" s="125"/>
      <c r="J102" s="125"/>
      <c r="K102" s="125"/>
      <c r="L102" s="125" t="s">
        <v>364</v>
      </c>
      <c r="M102" s="259">
        <v>1</v>
      </c>
      <c r="N102" s="256" t="s">
        <v>365</v>
      </c>
      <c r="O102" s="401">
        <v>1</v>
      </c>
      <c r="P102" s="265" t="s">
        <v>518</v>
      </c>
      <c r="Q102" s="564" t="s">
        <v>591</v>
      </c>
      <c r="R102" s="431" t="s">
        <v>93</v>
      </c>
      <c r="S102" s="264" t="s">
        <v>519</v>
      </c>
      <c r="T102" s="265" t="s">
        <v>366</v>
      </c>
      <c r="U102" s="264">
        <f>Sheet6!J23</f>
        <v>0.99790000000000001</v>
      </c>
      <c r="V102" s="241">
        <f>Sheet6!K23</f>
        <v>999455700</v>
      </c>
      <c r="W102" s="264">
        <f>Sheet6!L23</f>
        <v>0.99970000000000003</v>
      </c>
      <c r="X102" s="236">
        <f>Sheet6!M23</f>
        <v>1099557400</v>
      </c>
      <c r="Y102" s="264">
        <f>Sheet6!N23</f>
        <v>1</v>
      </c>
      <c r="Z102" s="236">
        <f>Sheet6!O23</f>
        <v>1295840000</v>
      </c>
      <c r="AA102" s="264">
        <f>Sheet6!P23</f>
        <v>1</v>
      </c>
      <c r="AB102" s="236">
        <f>Sheet6!Q23</f>
        <v>1295840000</v>
      </c>
      <c r="AC102" s="264">
        <f>Sheet6!R23</f>
        <v>1</v>
      </c>
      <c r="AD102" s="236">
        <f>Sheet6!S23</f>
        <v>1334715200</v>
      </c>
      <c r="AE102" s="264">
        <f>Sheet6!T23</f>
        <v>1</v>
      </c>
      <c r="AF102" s="236">
        <f>Sheet6!U23</f>
        <v>6025408300</v>
      </c>
      <c r="AG102" s="315" t="s">
        <v>473</v>
      </c>
      <c r="AH102" s="534" t="s">
        <v>26</v>
      </c>
      <c r="AI102" s="506" t="s">
        <v>26</v>
      </c>
      <c r="AJ102" s="13"/>
      <c r="AK102" s="544">
        <f t="shared" si="14"/>
        <v>38875200</v>
      </c>
      <c r="AL102" s="13"/>
    </row>
    <row r="103" spans="1:38" ht="60" customHeight="1" x14ac:dyDescent="0.25">
      <c r="A103" s="632"/>
      <c r="B103" s="639"/>
      <c r="C103" s="639"/>
      <c r="D103" s="639"/>
      <c r="E103" s="124"/>
      <c r="F103" s="124"/>
      <c r="G103" s="51"/>
      <c r="H103" s="51"/>
      <c r="I103" s="125"/>
      <c r="J103" s="125"/>
      <c r="K103" s="125"/>
      <c r="L103" s="125" t="s">
        <v>364</v>
      </c>
      <c r="M103" s="259">
        <v>1</v>
      </c>
      <c r="N103" s="256"/>
      <c r="O103" s="401">
        <v>2</v>
      </c>
      <c r="P103" s="265"/>
      <c r="Q103" s="565"/>
      <c r="R103" s="431" t="s">
        <v>93</v>
      </c>
      <c r="S103" s="264" t="s">
        <v>519</v>
      </c>
      <c r="T103" s="265" t="s">
        <v>366</v>
      </c>
      <c r="U103" s="264">
        <f>Sheet6!J24</f>
        <v>0.99919999999999998</v>
      </c>
      <c r="V103" s="241">
        <f>Sheet6!K24</f>
        <v>1000042500</v>
      </c>
      <c r="W103" s="264">
        <f>Sheet6!L24</f>
        <v>0.99960000000000004</v>
      </c>
      <c r="X103" s="236">
        <f>Sheet6!M24</f>
        <v>1099661400</v>
      </c>
      <c r="Y103" s="264">
        <f>Sheet6!N24</f>
        <v>1</v>
      </c>
      <c r="Z103" s="236">
        <f>Sheet6!O24</f>
        <v>1299840000</v>
      </c>
      <c r="AA103" s="264">
        <f>Sheet6!P24</f>
        <v>1</v>
      </c>
      <c r="AB103" s="236">
        <f>Sheet6!Q24</f>
        <v>1299840000</v>
      </c>
      <c r="AC103" s="264">
        <f>Sheet6!R24</f>
        <v>1</v>
      </c>
      <c r="AD103" s="236">
        <f>Sheet6!S24</f>
        <v>1338835200</v>
      </c>
      <c r="AE103" s="264">
        <f>Sheet6!T24</f>
        <v>1</v>
      </c>
      <c r="AF103" s="236">
        <f>Sheet6!U24</f>
        <v>6038219100</v>
      </c>
      <c r="AG103" s="315" t="s">
        <v>473</v>
      </c>
      <c r="AH103" s="431" t="s">
        <v>25</v>
      </c>
      <c r="AI103" s="506" t="s">
        <v>25</v>
      </c>
      <c r="AJ103" s="13"/>
      <c r="AK103" s="544">
        <f t="shared" si="14"/>
        <v>38995200</v>
      </c>
      <c r="AL103" s="13"/>
    </row>
    <row r="104" spans="1:38" ht="60" customHeight="1" x14ac:dyDescent="0.25">
      <c r="A104" s="632"/>
      <c r="B104" s="639"/>
      <c r="C104" s="639"/>
      <c r="D104" s="639"/>
      <c r="E104" s="124"/>
      <c r="F104" s="124"/>
      <c r="G104" s="51"/>
      <c r="H104" s="51"/>
      <c r="I104" s="125"/>
      <c r="J104" s="125"/>
      <c r="K104" s="125"/>
      <c r="L104" s="125" t="s">
        <v>364</v>
      </c>
      <c r="M104" s="259">
        <v>1</v>
      </c>
      <c r="N104" s="256"/>
      <c r="O104" s="401">
        <v>3</v>
      </c>
      <c r="P104" s="265"/>
      <c r="Q104" s="416"/>
      <c r="R104" s="431" t="s">
        <v>93</v>
      </c>
      <c r="S104" s="264" t="s">
        <v>519</v>
      </c>
      <c r="T104" s="265" t="s">
        <v>366</v>
      </c>
      <c r="U104" s="264">
        <f>Sheet6!J25</f>
        <v>0.99950000000000006</v>
      </c>
      <c r="V104" s="241">
        <f>Sheet6!K25</f>
        <v>657293133</v>
      </c>
      <c r="W104" s="264">
        <f>Sheet6!L25</f>
        <v>0.99919999999999998</v>
      </c>
      <c r="X104" s="236">
        <f>Sheet6!M25</f>
        <v>85119800</v>
      </c>
      <c r="Y104" s="264">
        <f>Sheet6!N25</f>
        <v>1</v>
      </c>
      <c r="Z104" s="236">
        <f>Sheet6!O25</f>
        <v>1300850000</v>
      </c>
      <c r="AA104" s="264">
        <f>Sheet6!P25</f>
        <v>1</v>
      </c>
      <c r="AB104" s="236">
        <f>Sheet6!Q25</f>
        <v>1300850000</v>
      </c>
      <c r="AC104" s="264">
        <f>Sheet6!R25</f>
        <v>1</v>
      </c>
      <c r="AD104" s="236">
        <f>Sheet6!S25</f>
        <v>1339875500</v>
      </c>
      <c r="AE104" s="264">
        <f>Sheet6!T25</f>
        <v>1</v>
      </c>
      <c r="AF104" s="236">
        <f>Sheet6!U25</f>
        <v>4683988433</v>
      </c>
      <c r="AG104" s="315" t="s">
        <v>473</v>
      </c>
      <c r="AH104" s="431" t="s">
        <v>27</v>
      </c>
      <c r="AI104" s="506" t="s">
        <v>27</v>
      </c>
      <c r="AJ104" s="13"/>
      <c r="AK104" s="544">
        <f t="shared" si="14"/>
        <v>39025500</v>
      </c>
      <c r="AL104" s="13"/>
    </row>
    <row r="105" spans="1:38" ht="60" customHeight="1" x14ac:dyDescent="0.25">
      <c r="A105" s="632"/>
      <c r="B105" s="639"/>
      <c r="C105" s="639"/>
      <c r="D105" s="639"/>
      <c r="E105" s="124"/>
      <c r="F105" s="124"/>
      <c r="G105" s="51"/>
      <c r="H105" s="51"/>
      <c r="I105" s="125"/>
      <c r="J105" s="125"/>
      <c r="K105" s="125"/>
      <c r="L105" s="125" t="s">
        <v>364</v>
      </c>
      <c r="M105" s="259">
        <v>1</v>
      </c>
      <c r="N105" s="256"/>
      <c r="O105" s="401">
        <v>4</v>
      </c>
      <c r="P105" s="265"/>
      <c r="Q105" s="416"/>
      <c r="R105" s="431" t="s">
        <v>93</v>
      </c>
      <c r="S105" s="264" t="s">
        <v>519</v>
      </c>
      <c r="T105" s="265" t="s">
        <v>366</v>
      </c>
      <c r="U105" s="264">
        <f>Sheet6!J26</f>
        <v>0.999</v>
      </c>
      <c r="V105" s="241">
        <f>Sheet6!K26</f>
        <v>1001037100</v>
      </c>
      <c r="W105" s="264">
        <f>Sheet6!L26</f>
        <v>0.99929999999999997</v>
      </c>
      <c r="X105" s="236">
        <f>Sheet6!M26</f>
        <v>1099299700</v>
      </c>
      <c r="Y105" s="264">
        <f>Sheet6!N26</f>
        <v>1</v>
      </c>
      <c r="Z105" s="236">
        <f>Sheet6!O26</f>
        <v>1299935000</v>
      </c>
      <c r="AA105" s="264">
        <f>Sheet6!P26</f>
        <v>1</v>
      </c>
      <c r="AB105" s="236">
        <f>Sheet6!Q26</f>
        <v>1299935000</v>
      </c>
      <c r="AC105" s="264">
        <f>Sheet6!R26</f>
        <v>1</v>
      </c>
      <c r="AD105" s="236">
        <f>Sheet6!S26</f>
        <v>1338933050</v>
      </c>
      <c r="AE105" s="264">
        <f>Sheet6!T26</f>
        <v>1</v>
      </c>
      <c r="AF105" s="236">
        <f>Sheet6!U26</f>
        <v>6039139850</v>
      </c>
      <c r="AG105" s="315" t="s">
        <v>473</v>
      </c>
      <c r="AH105" s="431" t="s">
        <v>28</v>
      </c>
      <c r="AI105" s="506" t="s">
        <v>28</v>
      </c>
      <c r="AJ105" s="13"/>
      <c r="AK105" s="544">
        <f t="shared" si="14"/>
        <v>38998050</v>
      </c>
      <c r="AL105" s="13"/>
    </row>
    <row r="106" spans="1:38" ht="60" customHeight="1" x14ac:dyDescent="0.25">
      <c r="A106" s="632"/>
      <c r="B106" s="639"/>
      <c r="C106" s="639"/>
      <c r="D106" s="639"/>
      <c r="E106" s="124"/>
      <c r="F106" s="124"/>
      <c r="G106" s="51"/>
      <c r="H106" s="51"/>
      <c r="I106" s="125"/>
      <c r="J106" s="125"/>
      <c r="K106" s="125"/>
      <c r="L106" s="125" t="s">
        <v>364</v>
      </c>
      <c r="M106" s="259">
        <v>1</v>
      </c>
      <c r="N106" s="256"/>
      <c r="O106" s="401">
        <v>5</v>
      </c>
      <c r="P106" s="265"/>
      <c r="Q106" s="416"/>
      <c r="R106" s="431" t="s">
        <v>93</v>
      </c>
      <c r="S106" s="264" t="s">
        <v>519</v>
      </c>
      <c r="T106" s="265" t="s">
        <v>366</v>
      </c>
      <c r="U106" s="264">
        <f>Sheet6!J27</f>
        <v>0.99770000000000003</v>
      </c>
      <c r="V106" s="241">
        <f>Sheet6!K27</f>
        <v>1001389996</v>
      </c>
      <c r="W106" s="264">
        <f>Sheet6!L27</f>
        <v>0.99939999999999996</v>
      </c>
      <c r="X106" s="236">
        <f>Sheet6!M27</f>
        <v>1099075300</v>
      </c>
      <c r="Y106" s="264">
        <f>Sheet6!N27</f>
        <v>1</v>
      </c>
      <c r="Z106" s="236">
        <f>Sheet6!O27</f>
        <v>1294135000</v>
      </c>
      <c r="AA106" s="264">
        <f>Sheet6!P27</f>
        <v>1</v>
      </c>
      <c r="AB106" s="236">
        <f>Sheet6!Q27</f>
        <v>1294135000</v>
      </c>
      <c r="AC106" s="264">
        <f>Sheet6!R27</f>
        <v>1</v>
      </c>
      <c r="AD106" s="236">
        <f>Sheet6!S27</f>
        <v>1332959050</v>
      </c>
      <c r="AE106" s="264">
        <f>Sheet6!T27</f>
        <v>1</v>
      </c>
      <c r="AF106" s="236">
        <f>Sheet6!U27</f>
        <v>6021694346</v>
      </c>
      <c r="AG106" s="315" t="s">
        <v>473</v>
      </c>
      <c r="AH106" s="431" t="s">
        <v>29</v>
      </c>
      <c r="AI106" s="506" t="s">
        <v>29</v>
      </c>
      <c r="AJ106" s="13"/>
      <c r="AK106" s="544">
        <f t="shared" si="14"/>
        <v>38824050</v>
      </c>
      <c r="AL106" s="13"/>
    </row>
    <row r="107" spans="1:38" ht="60" customHeight="1" x14ac:dyDescent="0.25">
      <c r="A107" s="632"/>
      <c r="B107" s="639"/>
      <c r="C107" s="639"/>
      <c r="D107" s="639"/>
      <c r="E107" s="124"/>
      <c r="F107" s="124"/>
      <c r="G107" s="51"/>
      <c r="H107" s="51"/>
      <c r="I107" s="125"/>
      <c r="J107" s="125"/>
      <c r="K107" s="125"/>
      <c r="L107" s="125" t="s">
        <v>364</v>
      </c>
      <c r="M107" s="259">
        <v>1</v>
      </c>
      <c r="N107" s="259"/>
      <c r="O107" s="401">
        <v>6</v>
      </c>
      <c r="P107" s="265"/>
      <c r="Q107" s="417"/>
      <c r="R107" s="431" t="s">
        <v>93</v>
      </c>
      <c r="S107" s="264" t="s">
        <v>519</v>
      </c>
      <c r="T107" s="265" t="s">
        <v>366</v>
      </c>
      <c r="U107" s="264">
        <f>Sheet6!J28</f>
        <v>0.65969999999999995</v>
      </c>
      <c r="V107" s="241">
        <f>Sheet6!K28</f>
        <v>995130300</v>
      </c>
      <c r="W107" s="264">
        <f>Sheet6!L28</f>
        <v>0.99839999999999995</v>
      </c>
      <c r="X107" s="236">
        <f>Sheet6!M28</f>
        <v>1099258100</v>
      </c>
      <c r="Y107" s="264">
        <f>Sheet6!N28</f>
        <v>1</v>
      </c>
      <c r="Z107" s="236">
        <f>Sheet6!O28</f>
        <v>1309400000</v>
      </c>
      <c r="AA107" s="264">
        <f>Sheet6!P28</f>
        <v>1</v>
      </c>
      <c r="AB107" s="236">
        <f>Sheet6!Q28</f>
        <v>1309400000</v>
      </c>
      <c r="AC107" s="264">
        <f>Sheet6!R28</f>
        <v>1</v>
      </c>
      <c r="AD107" s="236">
        <f>Sheet6!S28</f>
        <v>1348682000</v>
      </c>
      <c r="AE107" s="264">
        <f>Sheet6!T28</f>
        <v>1</v>
      </c>
      <c r="AF107" s="236">
        <f>Sheet6!U28</f>
        <v>6061870400</v>
      </c>
      <c r="AG107" s="315" t="s">
        <v>473</v>
      </c>
      <c r="AH107" s="431" t="s">
        <v>30</v>
      </c>
      <c r="AI107" s="506" t="s">
        <v>30</v>
      </c>
      <c r="AJ107" s="13"/>
      <c r="AK107" s="544">
        <f t="shared" si="14"/>
        <v>39282000</v>
      </c>
      <c r="AL107" s="13"/>
    </row>
    <row r="108" spans="1:38" ht="60" customHeight="1" x14ac:dyDescent="0.25">
      <c r="A108" s="632"/>
      <c r="B108" s="639"/>
      <c r="C108" s="639"/>
      <c r="D108" s="639"/>
      <c r="E108" s="124"/>
      <c r="F108" s="124"/>
      <c r="G108" s="51"/>
      <c r="H108" s="51"/>
      <c r="I108" s="125"/>
      <c r="J108" s="125"/>
      <c r="K108" s="125"/>
      <c r="L108" s="125" t="s">
        <v>364</v>
      </c>
      <c r="M108" s="259">
        <v>1</v>
      </c>
      <c r="N108" s="256" t="s">
        <v>365</v>
      </c>
      <c r="O108" s="530">
        <v>1</v>
      </c>
      <c r="P108" s="265" t="str">
        <f>Sheet6!E29</f>
        <v>Pembangunan Sarana dan Prasarana</v>
      </c>
      <c r="Q108" s="564" t="str">
        <f>Sheet6!F29</f>
        <v>Pembangunan Sarana dan Prasarana</v>
      </c>
      <c r="R108" s="534" t="s">
        <v>93</v>
      </c>
      <c r="S108" s="264" t="s">
        <v>519</v>
      </c>
      <c r="T108" s="265" t="s">
        <v>366</v>
      </c>
      <c r="U108" s="264">
        <f>Sheet6!J29</f>
        <v>0</v>
      </c>
      <c r="V108" s="241">
        <f>Sheet6!K29</f>
        <v>0</v>
      </c>
      <c r="W108" s="264">
        <f>Sheet6!L29</f>
        <v>0</v>
      </c>
      <c r="X108" s="236">
        <f>Sheet6!M29</f>
        <v>0</v>
      </c>
      <c r="Y108" s="264">
        <f>Sheet6!N29</f>
        <v>1</v>
      </c>
      <c r="Z108" s="236">
        <f>Sheet6!O29</f>
        <v>315900000</v>
      </c>
      <c r="AA108" s="264">
        <f>Sheet6!P29</f>
        <v>1</v>
      </c>
      <c r="AB108" s="236">
        <f>Sheet6!Q29</f>
        <v>350000000</v>
      </c>
      <c r="AC108" s="264">
        <f>Sheet6!R29</f>
        <v>1</v>
      </c>
      <c r="AD108" s="236">
        <f>Sheet6!S29</f>
        <v>350000000</v>
      </c>
      <c r="AE108" s="264">
        <f>Sheet6!T29</f>
        <v>1</v>
      </c>
      <c r="AF108" s="236">
        <f>Sheet6!U29</f>
        <v>1015900000</v>
      </c>
      <c r="AG108" s="315" t="s">
        <v>473</v>
      </c>
      <c r="AH108" s="534" t="s">
        <v>26</v>
      </c>
      <c r="AI108" s="506" t="s">
        <v>26</v>
      </c>
      <c r="AJ108" s="13"/>
      <c r="AK108" s="544">
        <f t="shared" ref="AK108:AK113" si="20">AB108*3%</f>
        <v>10500000</v>
      </c>
      <c r="AL108" s="13"/>
    </row>
    <row r="109" spans="1:38" ht="60" customHeight="1" x14ac:dyDescent="0.25">
      <c r="A109" s="632"/>
      <c r="B109" s="639"/>
      <c r="C109" s="639"/>
      <c r="D109" s="639"/>
      <c r="E109" s="124"/>
      <c r="F109" s="124"/>
      <c r="G109" s="51"/>
      <c r="H109" s="51"/>
      <c r="I109" s="125"/>
      <c r="J109" s="125"/>
      <c r="K109" s="125"/>
      <c r="L109" s="125" t="s">
        <v>364</v>
      </c>
      <c r="M109" s="259">
        <v>1</v>
      </c>
      <c r="N109" s="256"/>
      <c r="O109" s="530">
        <v>2</v>
      </c>
      <c r="P109" s="265"/>
      <c r="Q109" s="565"/>
      <c r="R109" s="534" t="s">
        <v>93</v>
      </c>
      <c r="S109" s="264" t="s">
        <v>519</v>
      </c>
      <c r="T109" s="265" t="s">
        <v>366</v>
      </c>
      <c r="U109" s="264">
        <f>Sheet6!J30</f>
        <v>0</v>
      </c>
      <c r="V109" s="241">
        <f>Sheet6!K30</f>
        <v>0</v>
      </c>
      <c r="W109" s="264">
        <f>Sheet6!L30</f>
        <v>0</v>
      </c>
      <c r="X109" s="236">
        <f>Sheet6!M30</f>
        <v>0</v>
      </c>
      <c r="Y109" s="264">
        <f>Sheet6!N30</f>
        <v>1</v>
      </c>
      <c r="Z109" s="236">
        <f>Sheet6!O30</f>
        <v>326800000</v>
      </c>
      <c r="AA109" s="264">
        <f>Sheet6!P30</f>
        <v>1</v>
      </c>
      <c r="AB109" s="236">
        <f>Sheet6!Q30</f>
        <v>350000000</v>
      </c>
      <c r="AC109" s="264">
        <f>Sheet6!R30</f>
        <v>1</v>
      </c>
      <c r="AD109" s="236">
        <f>Sheet6!S30</f>
        <v>350000000</v>
      </c>
      <c r="AE109" s="264">
        <f>Sheet6!T30</f>
        <v>1</v>
      </c>
      <c r="AF109" s="236">
        <f>Sheet6!U30</f>
        <v>1026800000</v>
      </c>
      <c r="AG109" s="315" t="s">
        <v>473</v>
      </c>
      <c r="AH109" s="534" t="s">
        <v>25</v>
      </c>
      <c r="AI109" s="506" t="s">
        <v>25</v>
      </c>
      <c r="AJ109" s="13"/>
      <c r="AK109" s="544">
        <f t="shared" si="20"/>
        <v>10500000</v>
      </c>
      <c r="AL109" s="13"/>
    </row>
    <row r="110" spans="1:38" ht="60" customHeight="1" x14ac:dyDescent="0.25">
      <c r="A110" s="632"/>
      <c r="B110" s="639"/>
      <c r="C110" s="639"/>
      <c r="D110" s="639"/>
      <c r="E110" s="124"/>
      <c r="F110" s="124"/>
      <c r="G110" s="51"/>
      <c r="H110" s="51"/>
      <c r="I110" s="125"/>
      <c r="J110" s="125"/>
      <c r="K110" s="125"/>
      <c r="L110" s="125" t="s">
        <v>364</v>
      </c>
      <c r="M110" s="259">
        <v>1</v>
      </c>
      <c r="N110" s="256"/>
      <c r="O110" s="530">
        <v>3</v>
      </c>
      <c r="P110" s="265"/>
      <c r="Q110" s="538"/>
      <c r="R110" s="534" t="s">
        <v>93</v>
      </c>
      <c r="S110" s="264" t="s">
        <v>519</v>
      </c>
      <c r="T110" s="265" t="s">
        <v>366</v>
      </c>
      <c r="U110" s="264">
        <f>Sheet6!J31</f>
        <v>0</v>
      </c>
      <c r="V110" s="241">
        <f>Sheet6!K31</f>
        <v>0</v>
      </c>
      <c r="W110" s="264">
        <f>Sheet6!L31</f>
        <v>0</v>
      </c>
      <c r="X110" s="236">
        <f>Sheet6!M31</f>
        <v>0</v>
      </c>
      <c r="Y110" s="264">
        <f>Sheet6!N31</f>
        <v>1</v>
      </c>
      <c r="Z110" s="236">
        <f>Sheet6!O31</f>
        <v>317800000</v>
      </c>
      <c r="AA110" s="264">
        <f>Sheet6!P31</f>
        <v>1</v>
      </c>
      <c r="AB110" s="236">
        <f>Sheet6!Q31</f>
        <v>350000000</v>
      </c>
      <c r="AC110" s="264">
        <f>Sheet6!R31</f>
        <v>1</v>
      </c>
      <c r="AD110" s="236">
        <f>Sheet6!S31</f>
        <v>350000000</v>
      </c>
      <c r="AE110" s="264">
        <f>Sheet6!T31</f>
        <v>1</v>
      </c>
      <c r="AF110" s="236">
        <f>Sheet6!U31</f>
        <v>1017800000</v>
      </c>
      <c r="AG110" s="315" t="s">
        <v>473</v>
      </c>
      <c r="AH110" s="534" t="s">
        <v>27</v>
      </c>
      <c r="AI110" s="506" t="s">
        <v>27</v>
      </c>
      <c r="AJ110" s="13"/>
      <c r="AK110" s="544">
        <f t="shared" si="20"/>
        <v>10500000</v>
      </c>
      <c r="AL110" s="13"/>
    </row>
    <row r="111" spans="1:38" ht="60" customHeight="1" x14ac:dyDescent="0.25">
      <c r="A111" s="632"/>
      <c r="B111" s="639"/>
      <c r="C111" s="639"/>
      <c r="D111" s="639"/>
      <c r="E111" s="124"/>
      <c r="F111" s="124"/>
      <c r="G111" s="51"/>
      <c r="H111" s="51"/>
      <c r="I111" s="125"/>
      <c r="J111" s="125"/>
      <c r="K111" s="125"/>
      <c r="L111" s="125" t="s">
        <v>364</v>
      </c>
      <c r="M111" s="259">
        <v>1</v>
      </c>
      <c r="N111" s="256"/>
      <c r="O111" s="530">
        <v>4</v>
      </c>
      <c r="P111" s="265"/>
      <c r="Q111" s="538"/>
      <c r="R111" s="534" t="s">
        <v>93</v>
      </c>
      <c r="S111" s="264" t="s">
        <v>519</v>
      </c>
      <c r="T111" s="265" t="s">
        <v>366</v>
      </c>
      <c r="U111" s="264">
        <f>Sheet6!J32</f>
        <v>0</v>
      </c>
      <c r="V111" s="241">
        <f>Sheet6!K32</f>
        <v>0</v>
      </c>
      <c r="W111" s="264">
        <f>Sheet6!L32</f>
        <v>0</v>
      </c>
      <c r="X111" s="236">
        <f>Sheet6!M32</f>
        <v>0</v>
      </c>
      <c r="Y111" s="264">
        <f>Sheet6!N32</f>
        <v>1</v>
      </c>
      <c r="Z111" s="236">
        <f>Sheet6!O32</f>
        <v>317700000</v>
      </c>
      <c r="AA111" s="264">
        <f>Sheet6!P32</f>
        <v>1</v>
      </c>
      <c r="AB111" s="236">
        <f>Sheet6!Q32</f>
        <v>350000000</v>
      </c>
      <c r="AC111" s="264">
        <f>Sheet6!R32</f>
        <v>1</v>
      </c>
      <c r="AD111" s="236">
        <f>Sheet6!S32</f>
        <v>350000000</v>
      </c>
      <c r="AE111" s="264">
        <f>Sheet6!T32</f>
        <v>1</v>
      </c>
      <c r="AF111" s="236">
        <f>Sheet6!U32</f>
        <v>1017700000</v>
      </c>
      <c r="AG111" s="315" t="s">
        <v>473</v>
      </c>
      <c r="AH111" s="534" t="s">
        <v>28</v>
      </c>
      <c r="AI111" s="506" t="s">
        <v>28</v>
      </c>
      <c r="AJ111" s="13"/>
      <c r="AK111" s="544">
        <f t="shared" si="20"/>
        <v>10500000</v>
      </c>
      <c r="AL111" s="13"/>
    </row>
    <row r="112" spans="1:38" ht="60" customHeight="1" x14ac:dyDescent="0.25">
      <c r="A112" s="632"/>
      <c r="B112" s="639"/>
      <c r="C112" s="639"/>
      <c r="D112" s="639"/>
      <c r="E112" s="124"/>
      <c r="F112" s="124"/>
      <c r="G112" s="51"/>
      <c r="H112" s="51"/>
      <c r="I112" s="125"/>
      <c r="J112" s="125"/>
      <c r="K112" s="125"/>
      <c r="L112" s="125" t="s">
        <v>364</v>
      </c>
      <c r="M112" s="259">
        <v>1</v>
      </c>
      <c r="N112" s="256"/>
      <c r="O112" s="530">
        <v>5</v>
      </c>
      <c r="P112" s="265"/>
      <c r="Q112" s="538"/>
      <c r="R112" s="534" t="s">
        <v>93</v>
      </c>
      <c r="S112" s="264" t="s">
        <v>519</v>
      </c>
      <c r="T112" s="265" t="s">
        <v>366</v>
      </c>
      <c r="U112" s="264">
        <f>Sheet6!J33</f>
        <v>0</v>
      </c>
      <c r="V112" s="241">
        <f>Sheet6!K33</f>
        <v>0</v>
      </c>
      <c r="W112" s="264">
        <f>Sheet6!L33</f>
        <v>0</v>
      </c>
      <c r="X112" s="236">
        <f>Sheet6!M33</f>
        <v>0</v>
      </c>
      <c r="Y112" s="264">
        <f>Sheet6!N33</f>
        <v>1</v>
      </c>
      <c r="Z112" s="236">
        <f>Sheet6!O33</f>
        <v>317660000</v>
      </c>
      <c r="AA112" s="264">
        <f>Sheet6!P33</f>
        <v>1</v>
      </c>
      <c r="AB112" s="236">
        <f>Sheet6!Q33</f>
        <v>350000000</v>
      </c>
      <c r="AC112" s="264">
        <f>Sheet6!R33</f>
        <v>1</v>
      </c>
      <c r="AD112" s="236">
        <f>Sheet6!S33</f>
        <v>350000000</v>
      </c>
      <c r="AE112" s="264">
        <f>Sheet6!T33</f>
        <v>1</v>
      </c>
      <c r="AF112" s="236">
        <f>Sheet6!U33</f>
        <v>1017660000</v>
      </c>
      <c r="AG112" s="315" t="s">
        <v>473</v>
      </c>
      <c r="AH112" s="534" t="s">
        <v>29</v>
      </c>
      <c r="AI112" s="506" t="s">
        <v>29</v>
      </c>
      <c r="AJ112" s="13"/>
      <c r="AK112" s="544">
        <f t="shared" si="20"/>
        <v>10500000</v>
      </c>
      <c r="AL112" s="13"/>
    </row>
    <row r="113" spans="1:38" ht="60" customHeight="1" x14ac:dyDescent="0.25">
      <c r="A113" s="632"/>
      <c r="B113" s="639"/>
      <c r="C113" s="639"/>
      <c r="D113" s="639"/>
      <c r="E113" s="124"/>
      <c r="F113" s="124"/>
      <c r="G113" s="51"/>
      <c r="H113" s="51"/>
      <c r="I113" s="125"/>
      <c r="J113" s="125"/>
      <c r="K113" s="125"/>
      <c r="L113" s="125" t="s">
        <v>364</v>
      </c>
      <c r="M113" s="259">
        <v>1</v>
      </c>
      <c r="N113" s="259"/>
      <c r="O113" s="530">
        <v>6</v>
      </c>
      <c r="P113" s="265"/>
      <c r="Q113" s="536"/>
      <c r="R113" s="534" t="s">
        <v>93</v>
      </c>
      <c r="S113" s="264" t="s">
        <v>519</v>
      </c>
      <c r="T113" s="265" t="s">
        <v>366</v>
      </c>
      <c r="U113" s="264">
        <f>Sheet6!J34</f>
        <v>0</v>
      </c>
      <c r="V113" s="241">
        <f>Sheet6!K34</f>
        <v>0</v>
      </c>
      <c r="W113" s="264">
        <f>Sheet6!L34</f>
        <v>0</v>
      </c>
      <c r="X113" s="236">
        <f>Sheet6!M34</f>
        <v>0</v>
      </c>
      <c r="Y113" s="264">
        <f>Sheet6!N34</f>
        <v>1</v>
      </c>
      <c r="Z113" s="236">
        <f>Sheet6!O34</f>
        <v>318700000</v>
      </c>
      <c r="AA113" s="264">
        <f>Sheet6!P34</f>
        <v>1</v>
      </c>
      <c r="AB113" s="236">
        <f>Sheet6!Q34</f>
        <v>350000000</v>
      </c>
      <c r="AC113" s="264">
        <f>Sheet6!R34</f>
        <v>1</v>
      </c>
      <c r="AD113" s="236">
        <f>Sheet6!S34</f>
        <v>350000000</v>
      </c>
      <c r="AE113" s="264">
        <f>Sheet6!T34</f>
        <v>1</v>
      </c>
      <c r="AF113" s="236">
        <f>Sheet6!U34</f>
        <v>1018700000</v>
      </c>
      <c r="AG113" s="315" t="s">
        <v>473</v>
      </c>
      <c r="AH113" s="534" t="s">
        <v>30</v>
      </c>
      <c r="AI113" s="506" t="s">
        <v>30</v>
      </c>
      <c r="AJ113" s="13"/>
      <c r="AK113" s="544">
        <f t="shared" si="20"/>
        <v>10500000</v>
      </c>
      <c r="AL113" s="13"/>
    </row>
    <row r="114" spans="1:38" ht="60" customHeight="1" x14ac:dyDescent="0.25">
      <c r="A114" s="632"/>
      <c r="B114" s="639"/>
      <c r="C114" s="639"/>
      <c r="D114" s="639"/>
      <c r="E114" s="124"/>
      <c r="F114" s="124"/>
      <c r="G114" s="51"/>
      <c r="H114" s="51"/>
      <c r="I114" s="125"/>
      <c r="J114" s="125"/>
      <c r="K114" s="125"/>
      <c r="L114" s="125" t="s">
        <v>364</v>
      </c>
      <c r="M114" s="259">
        <v>1</v>
      </c>
      <c r="N114" s="256" t="s">
        <v>365</v>
      </c>
      <c r="O114" s="530">
        <v>1</v>
      </c>
      <c r="P114" s="265" t="str">
        <f>Sheet6!E35</f>
        <v>Pembinaan Masyarakat melalui Pemberdayaan Masyarakat</v>
      </c>
      <c r="Q114" s="564" t="str">
        <f>Sheet6!F35</f>
        <v>Pembinaan Masyarakat melalui Pemberdayaan Masyarakat</v>
      </c>
      <c r="R114" s="534" t="s">
        <v>93</v>
      </c>
      <c r="S114" s="264" t="s">
        <v>519</v>
      </c>
      <c r="T114" s="265" t="s">
        <v>366</v>
      </c>
      <c r="U114" s="264">
        <f>Sheet6!J47</f>
        <v>0</v>
      </c>
      <c r="V114" s="241">
        <f>Sheet6!K47</f>
        <v>0</v>
      </c>
      <c r="W114" s="264">
        <f>Sheet6!L47</f>
        <v>0</v>
      </c>
      <c r="X114" s="236">
        <f>Sheet6!M47</f>
        <v>0</v>
      </c>
      <c r="Y114" s="264">
        <f>Sheet6!N35</f>
        <v>1</v>
      </c>
      <c r="Z114" s="236">
        <f>Sheet6!O35</f>
        <v>35041000</v>
      </c>
      <c r="AA114" s="264">
        <f>Sheet6!P35</f>
        <v>1</v>
      </c>
      <c r="AB114" s="236">
        <f>Sheet6!Q35</f>
        <v>40000000</v>
      </c>
      <c r="AC114" s="264">
        <f>Sheet6!R35</f>
        <v>1</v>
      </c>
      <c r="AD114" s="236">
        <f>Sheet6!S35</f>
        <v>40000000</v>
      </c>
      <c r="AE114" s="264">
        <f>Sheet6!T35</f>
        <v>1</v>
      </c>
      <c r="AF114" s="236">
        <f>Sheet6!U35</f>
        <v>115041000</v>
      </c>
      <c r="AG114" s="315" t="s">
        <v>473</v>
      </c>
      <c r="AH114" s="534" t="s">
        <v>26</v>
      </c>
      <c r="AI114" s="506" t="s">
        <v>26</v>
      </c>
      <c r="AJ114" s="13"/>
      <c r="AK114" s="544">
        <f t="shared" ref="AK114:AK119" si="21">AB114*3%</f>
        <v>1200000</v>
      </c>
      <c r="AL114" s="13"/>
    </row>
    <row r="115" spans="1:38" ht="60" customHeight="1" x14ac:dyDescent="0.25">
      <c r="A115" s="632"/>
      <c r="B115" s="639"/>
      <c r="C115" s="639"/>
      <c r="D115" s="639"/>
      <c r="E115" s="124"/>
      <c r="F115" s="124"/>
      <c r="G115" s="51"/>
      <c r="H115" s="51"/>
      <c r="I115" s="125"/>
      <c r="J115" s="125"/>
      <c r="K115" s="125"/>
      <c r="L115" s="125" t="s">
        <v>364</v>
      </c>
      <c r="M115" s="259">
        <v>1</v>
      </c>
      <c r="N115" s="256"/>
      <c r="O115" s="530">
        <v>2</v>
      </c>
      <c r="P115" s="265"/>
      <c r="Q115" s="565"/>
      <c r="R115" s="534" t="s">
        <v>93</v>
      </c>
      <c r="S115" s="264" t="s">
        <v>519</v>
      </c>
      <c r="T115" s="265" t="s">
        <v>366</v>
      </c>
      <c r="U115" s="264">
        <f>Sheet6!J48</f>
        <v>0</v>
      </c>
      <c r="V115" s="241">
        <f>Sheet6!K48</f>
        <v>0</v>
      </c>
      <c r="W115" s="264">
        <f>Sheet6!L48</f>
        <v>0</v>
      </c>
      <c r="X115" s="236">
        <f>Sheet6!M48</f>
        <v>0</v>
      </c>
      <c r="Y115" s="264">
        <f>Sheet6!N36</f>
        <v>1</v>
      </c>
      <c r="Z115" s="236">
        <f>Sheet6!O36</f>
        <v>26141000</v>
      </c>
      <c r="AA115" s="264">
        <f>Sheet6!P36</f>
        <v>1</v>
      </c>
      <c r="AB115" s="236">
        <f>Sheet6!Q36</f>
        <v>40000000</v>
      </c>
      <c r="AC115" s="264">
        <f>Sheet6!R36</f>
        <v>1</v>
      </c>
      <c r="AD115" s="236">
        <f>Sheet6!S36</f>
        <v>40000000</v>
      </c>
      <c r="AE115" s="264">
        <f>Sheet6!T36</f>
        <v>1</v>
      </c>
      <c r="AF115" s="236">
        <f>Sheet6!U36</f>
        <v>106141000</v>
      </c>
      <c r="AG115" s="315" t="s">
        <v>473</v>
      </c>
      <c r="AH115" s="534" t="s">
        <v>25</v>
      </c>
      <c r="AI115" s="506" t="s">
        <v>25</v>
      </c>
      <c r="AJ115" s="13"/>
      <c r="AK115" s="544">
        <f t="shared" si="21"/>
        <v>1200000</v>
      </c>
      <c r="AL115" s="13"/>
    </row>
    <row r="116" spans="1:38" ht="60" customHeight="1" x14ac:dyDescent="0.25">
      <c r="A116" s="632"/>
      <c r="B116" s="639"/>
      <c r="C116" s="639"/>
      <c r="D116" s="639"/>
      <c r="E116" s="124"/>
      <c r="F116" s="124"/>
      <c r="G116" s="51"/>
      <c r="H116" s="51"/>
      <c r="I116" s="125"/>
      <c r="J116" s="125"/>
      <c r="K116" s="125"/>
      <c r="L116" s="125" t="s">
        <v>364</v>
      </c>
      <c r="M116" s="259">
        <v>1</v>
      </c>
      <c r="N116" s="256"/>
      <c r="O116" s="530">
        <v>3</v>
      </c>
      <c r="P116" s="265"/>
      <c r="Q116" s="538"/>
      <c r="R116" s="534" t="s">
        <v>93</v>
      </c>
      <c r="S116" s="264" t="s">
        <v>519</v>
      </c>
      <c r="T116" s="265" t="s">
        <v>366</v>
      </c>
      <c r="U116" s="264">
        <f>Sheet6!J49</f>
        <v>0</v>
      </c>
      <c r="V116" s="241">
        <f>Sheet6!K49</f>
        <v>0</v>
      </c>
      <c r="W116" s="264">
        <f>Sheet6!L49</f>
        <v>0</v>
      </c>
      <c r="X116" s="236">
        <f>Sheet6!M49</f>
        <v>0</v>
      </c>
      <c r="Y116" s="264">
        <f>Sheet6!N37</f>
        <v>1</v>
      </c>
      <c r="Z116" s="236">
        <f>Sheet6!O37</f>
        <v>35141000</v>
      </c>
      <c r="AA116" s="264">
        <f>Sheet6!P37</f>
        <v>1</v>
      </c>
      <c r="AB116" s="236">
        <f>Sheet6!Q37</f>
        <v>40000000</v>
      </c>
      <c r="AC116" s="264">
        <f>Sheet6!R37</f>
        <v>1</v>
      </c>
      <c r="AD116" s="236">
        <f>Sheet6!S37</f>
        <v>40000000</v>
      </c>
      <c r="AE116" s="264">
        <f>Sheet6!T37</f>
        <v>1</v>
      </c>
      <c r="AF116" s="236">
        <f>Sheet6!U37</f>
        <v>115141000</v>
      </c>
      <c r="AG116" s="315" t="s">
        <v>473</v>
      </c>
      <c r="AH116" s="534" t="s">
        <v>27</v>
      </c>
      <c r="AI116" s="506" t="s">
        <v>27</v>
      </c>
      <c r="AJ116" s="13"/>
      <c r="AK116" s="544">
        <f t="shared" si="21"/>
        <v>1200000</v>
      </c>
      <c r="AL116" s="13"/>
    </row>
    <row r="117" spans="1:38" ht="60" customHeight="1" x14ac:dyDescent="0.25">
      <c r="A117" s="632"/>
      <c r="B117" s="639"/>
      <c r="C117" s="639"/>
      <c r="D117" s="639"/>
      <c r="E117" s="124"/>
      <c r="F117" s="124"/>
      <c r="G117" s="51"/>
      <c r="H117" s="51"/>
      <c r="I117" s="125"/>
      <c r="J117" s="125"/>
      <c r="K117" s="125"/>
      <c r="L117" s="125" t="s">
        <v>364</v>
      </c>
      <c r="M117" s="259">
        <v>1</v>
      </c>
      <c r="N117" s="256"/>
      <c r="O117" s="530">
        <v>4</v>
      </c>
      <c r="P117" s="265"/>
      <c r="Q117" s="538"/>
      <c r="R117" s="534" t="s">
        <v>93</v>
      </c>
      <c r="S117" s="264" t="s">
        <v>519</v>
      </c>
      <c r="T117" s="265" t="s">
        <v>366</v>
      </c>
      <c r="U117" s="264">
        <f>Sheet6!J50</f>
        <v>0</v>
      </c>
      <c r="V117" s="241">
        <f>Sheet6!K50</f>
        <v>0</v>
      </c>
      <c r="W117" s="264">
        <f>Sheet6!L50</f>
        <v>0</v>
      </c>
      <c r="X117" s="236">
        <f>Sheet6!M50</f>
        <v>0</v>
      </c>
      <c r="Y117" s="264">
        <f>Sheet6!N38</f>
        <v>1</v>
      </c>
      <c r="Z117" s="236">
        <f>Sheet6!O38</f>
        <v>35241000</v>
      </c>
      <c r="AA117" s="264">
        <f>Sheet6!P38</f>
        <v>1</v>
      </c>
      <c r="AB117" s="236">
        <f>Sheet6!Q38</f>
        <v>40000000</v>
      </c>
      <c r="AC117" s="264">
        <f>Sheet6!R38</f>
        <v>1</v>
      </c>
      <c r="AD117" s="236">
        <f>Sheet6!S38</f>
        <v>40000000</v>
      </c>
      <c r="AE117" s="264">
        <f>Sheet6!T38</f>
        <v>1</v>
      </c>
      <c r="AF117" s="236">
        <f>Sheet6!U38</f>
        <v>115241000</v>
      </c>
      <c r="AG117" s="315" t="s">
        <v>473</v>
      </c>
      <c r="AH117" s="534" t="s">
        <v>28</v>
      </c>
      <c r="AI117" s="506" t="s">
        <v>28</v>
      </c>
      <c r="AJ117" s="13"/>
      <c r="AK117" s="544">
        <f t="shared" si="21"/>
        <v>1200000</v>
      </c>
      <c r="AL117" s="13"/>
    </row>
    <row r="118" spans="1:38" ht="60" customHeight="1" x14ac:dyDescent="0.25">
      <c r="A118" s="632"/>
      <c r="B118" s="639"/>
      <c r="C118" s="639"/>
      <c r="D118" s="639"/>
      <c r="E118" s="124"/>
      <c r="F118" s="124"/>
      <c r="G118" s="51"/>
      <c r="H118" s="51"/>
      <c r="I118" s="125"/>
      <c r="J118" s="125"/>
      <c r="K118" s="125"/>
      <c r="L118" s="125" t="s">
        <v>364</v>
      </c>
      <c r="M118" s="259">
        <v>1</v>
      </c>
      <c r="N118" s="256"/>
      <c r="O118" s="530">
        <v>5</v>
      </c>
      <c r="P118" s="265"/>
      <c r="Q118" s="538"/>
      <c r="R118" s="534" t="s">
        <v>93</v>
      </c>
      <c r="S118" s="264" t="s">
        <v>519</v>
      </c>
      <c r="T118" s="265" t="s">
        <v>366</v>
      </c>
      <c r="U118" s="264">
        <f>Sheet6!J51</f>
        <v>0</v>
      </c>
      <c r="V118" s="241">
        <f>Sheet6!K51</f>
        <v>0</v>
      </c>
      <c r="W118" s="264">
        <f>Sheet6!L51</f>
        <v>0</v>
      </c>
      <c r="X118" s="236">
        <f>Sheet6!M51</f>
        <v>0</v>
      </c>
      <c r="Y118" s="264">
        <f>Sheet6!N39</f>
        <v>1</v>
      </c>
      <c r="Z118" s="236">
        <f>Sheet6!O39</f>
        <v>35291000</v>
      </c>
      <c r="AA118" s="264">
        <f>Sheet6!P39</f>
        <v>1</v>
      </c>
      <c r="AB118" s="236">
        <f>Sheet6!Q39</f>
        <v>40000000</v>
      </c>
      <c r="AC118" s="264">
        <f>Sheet6!R39</f>
        <v>1</v>
      </c>
      <c r="AD118" s="236">
        <f>Sheet6!S39</f>
        <v>40000000</v>
      </c>
      <c r="AE118" s="264">
        <f>Sheet6!T39</f>
        <v>1</v>
      </c>
      <c r="AF118" s="236">
        <f>Sheet6!U39</f>
        <v>115291000</v>
      </c>
      <c r="AG118" s="315" t="s">
        <v>473</v>
      </c>
      <c r="AH118" s="534" t="s">
        <v>29</v>
      </c>
      <c r="AI118" s="506" t="s">
        <v>29</v>
      </c>
      <c r="AJ118" s="13"/>
      <c r="AK118" s="544">
        <f t="shared" si="21"/>
        <v>1200000</v>
      </c>
      <c r="AL118" s="13"/>
    </row>
    <row r="119" spans="1:38" ht="60" customHeight="1" x14ac:dyDescent="0.25">
      <c r="A119" s="632"/>
      <c r="B119" s="639"/>
      <c r="C119" s="639"/>
      <c r="D119" s="639"/>
      <c r="E119" s="124"/>
      <c r="F119" s="124"/>
      <c r="G119" s="51"/>
      <c r="H119" s="51"/>
      <c r="I119" s="125"/>
      <c r="J119" s="125"/>
      <c r="K119" s="125"/>
      <c r="L119" s="125" t="s">
        <v>364</v>
      </c>
      <c r="M119" s="259">
        <v>1</v>
      </c>
      <c r="N119" s="259"/>
      <c r="O119" s="530">
        <v>6</v>
      </c>
      <c r="P119" s="265"/>
      <c r="Q119" s="536"/>
      <c r="R119" s="534" t="s">
        <v>93</v>
      </c>
      <c r="S119" s="264" t="s">
        <v>519</v>
      </c>
      <c r="T119" s="265" t="s">
        <v>366</v>
      </c>
      <c r="U119" s="264">
        <f>Sheet6!J52</f>
        <v>0</v>
      </c>
      <c r="V119" s="241">
        <f>Sheet6!K52</f>
        <v>0</v>
      </c>
      <c r="W119" s="264">
        <f>Sheet6!L52</f>
        <v>0</v>
      </c>
      <c r="X119" s="236">
        <f>Sheet6!M52</f>
        <v>0</v>
      </c>
      <c r="Y119" s="264">
        <f>Sheet6!N40</f>
        <v>1</v>
      </c>
      <c r="Z119" s="236">
        <f>Sheet6!O40</f>
        <v>34241000</v>
      </c>
      <c r="AA119" s="264">
        <f>Sheet6!P40</f>
        <v>1</v>
      </c>
      <c r="AB119" s="236">
        <f>Sheet6!Q40</f>
        <v>40000000</v>
      </c>
      <c r="AC119" s="264">
        <f>Sheet6!R40</f>
        <v>1</v>
      </c>
      <c r="AD119" s="236">
        <f>Sheet6!S40</f>
        <v>40000000</v>
      </c>
      <c r="AE119" s="264">
        <f>Sheet6!T40</f>
        <v>1</v>
      </c>
      <c r="AF119" s="236">
        <f>Sheet6!U40</f>
        <v>114241000</v>
      </c>
      <c r="AG119" s="315" t="s">
        <v>473</v>
      </c>
      <c r="AH119" s="534" t="s">
        <v>30</v>
      </c>
      <c r="AI119" s="506" t="s">
        <v>30</v>
      </c>
      <c r="AJ119" s="13"/>
      <c r="AK119" s="544">
        <f t="shared" si="21"/>
        <v>1200000</v>
      </c>
      <c r="AL119" s="13"/>
    </row>
    <row r="120" spans="1:38" ht="71.25" customHeight="1" x14ac:dyDescent="0.25">
      <c r="A120" s="632"/>
      <c r="B120" s="639"/>
      <c r="C120" s="639"/>
      <c r="D120" s="639"/>
      <c r="E120" s="124"/>
      <c r="F120" s="124"/>
      <c r="G120" s="51"/>
      <c r="H120" s="51"/>
      <c r="I120" s="125"/>
      <c r="J120" s="125"/>
      <c r="K120" s="125"/>
      <c r="L120" s="125" t="s">
        <v>364</v>
      </c>
      <c r="M120" s="259">
        <v>1</v>
      </c>
      <c r="N120" s="265" t="s">
        <v>367</v>
      </c>
      <c r="O120" s="431">
        <v>1</v>
      </c>
      <c r="P120" s="265" t="s">
        <v>368</v>
      </c>
      <c r="Q120" s="564" t="s">
        <v>533</v>
      </c>
      <c r="R120" s="431" t="s">
        <v>369</v>
      </c>
      <c r="S120" s="50" t="s">
        <v>475</v>
      </c>
      <c r="T120" s="55" t="s">
        <v>366</v>
      </c>
      <c r="U120" s="50">
        <f>Sheet6!J20</f>
        <v>0.99960000000000004</v>
      </c>
      <c r="V120" s="22">
        <f>Sheet6!K20</f>
        <v>668835000</v>
      </c>
      <c r="W120" s="50">
        <f>Sheet6!L20</f>
        <v>0.96289999999999998</v>
      </c>
      <c r="X120" s="18">
        <f>Sheet6!M20</f>
        <v>772095000</v>
      </c>
      <c r="Y120" s="50">
        <f>Sheet6!N20</f>
        <v>1</v>
      </c>
      <c r="Z120" s="18">
        <f>Sheet6!O20</f>
        <v>794999000</v>
      </c>
      <c r="AA120" s="50">
        <f>Sheet6!P20</f>
        <v>1</v>
      </c>
      <c r="AB120" s="18">
        <f>Sheet6!Q20</f>
        <v>794999000</v>
      </c>
      <c r="AC120" s="50">
        <f>Sheet6!R20</f>
        <v>1</v>
      </c>
      <c r="AD120" s="18">
        <f>Sheet6!S20</f>
        <v>818848970</v>
      </c>
      <c r="AE120" s="50">
        <f>Sheet6!T20</f>
        <v>1</v>
      </c>
      <c r="AF120" s="236">
        <f>Sheet6!U20</f>
        <v>4788466970</v>
      </c>
      <c r="AG120" s="315" t="s">
        <v>474</v>
      </c>
      <c r="AH120" s="431" t="s">
        <v>24</v>
      </c>
      <c r="AI120" s="13"/>
      <c r="AJ120" s="13"/>
      <c r="AK120" s="544">
        <f t="shared" si="14"/>
        <v>23849970</v>
      </c>
      <c r="AL120" s="13"/>
    </row>
    <row r="121" spans="1:38" ht="49.5" customHeight="1" x14ac:dyDescent="0.25">
      <c r="A121" s="632"/>
      <c r="B121" s="639"/>
      <c r="C121" s="639"/>
      <c r="D121" s="639"/>
      <c r="E121" s="124"/>
      <c r="F121" s="124"/>
      <c r="G121" s="51"/>
      <c r="H121" s="51"/>
      <c r="I121" s="125"/>
      <c r="J121" s="125"/>
      <c r="K121" s="125"/>
      <c r="L121" s="125" t="s">
        <v>364</v>
      </c>
      <c r="M121" s="259">
        <v>1</v>
      </c>
      <c r="N121" s="259"/>
      <c r="O121" s="417">
        <v>2</v>
      </c>
      <c r="P121" s="265" t="s">
        <v>89</v>
      </c>
      <c r="Q121" s="665"/>
      <c r="R121" s="431" t="s">
        <v>370</v>
      </c>
      <c r="S121" s="50" t="s">
        <v>476</v>
      </c>
      <c r="T121" s="55" t="s">
        <v>366</v>
      </c>
      <c r="U121" s="50">
        <f>Sheet6!J21</f>
        <v>0.8841</v>
      </c>
      <c r="V121" s="22">
        <f>Sheet6!K21</f>
        <v>379538900</v>
      </c>
      <c r="W121" s="50">
        <f>Sheet6!L21</f>
        <v>0.9718</v>
      </c>
      <c r="X121" s="18">
        <f>Sheet6!M21</f>
        <v>417458060</v>
      </c>
      <c r="Y121" s="50">
        <f>Sheet6!N21</f>
        <v>1</v>
      </c>
      <c r="Z121" s="18">
        <f>Sheet6!O21</f>
        <v>305442400</v>
      </c>
      <c r="AA121" s="50">
        <f>Sheet6!P21</f>
        <v>1</v>
      </c>
      <c r="AB121" s="18">
        <f>Sheet6!Q21</f>
        <v>305442400</v>
      </c>
      <c r="AC121" s="50">
        <f>Sheet6!R21</f>
        <v>0.45</v>
      </c>
      <c r="AD121" s="18">
        <f>Sheet6!S21</f>
        <v>314605672</v>
      </c>
      <c r="AE121" s="50">
        <f>Sheet6!T21</f>
        <v>1</v>
      </c>
      <c r="AF121" s="236">
        <f>Sheet6!U21</f>
        <v>2648606432</v>
      </c>
      <c r="AG121" s="315" t="s">
        <v>474</v>
      </c>
      <c r="AH121" s="431" t="s">
        <v>24</v>
      </c>
      <c r="AI121" s="13"/>
      <c r="AJ121" s="13"/>
      <c r="AK121" s="544">
        <f t="shared" si="14"/>
        <v>9163272</v>
      </c>
      <c r="AL121" s="13"/>
    </row>
    <row r="122" spans="1:38" s="328" customFormat="1" ht="27" customHeight="1" x14ac:dyDescent="0.25">
      <c r="A122" s="632"/>
      <c r="B122" s="639"/>
      <c r="C122" s="639"/>
      <c r="D122" s="639"/>
      <c r="E122" s="124"/>
      <c r="F122" s="124"/>
      <c r="G122" s="51"/>
      <c r="H122" s="51"/>
      <c r="I122" s="125"/>
      <c r="J122" s="125"/>
      <c r="K122" s="125"/>
      <c r="L122" s="125" t="s">
        <v>364</v>
      </c>
      <c r="M122" s="259">
        <v>1</v>
      </c>
      <c r="N122" s="662" t="s">
        <v>371</v>
      </c>
      <c r="O122" s="663"/>
      <c r="P122" s="663"/>
      <c r="Q122" s="663"/>
      <c r="R122" s="663"/>
      <c r="S122" s="663"/>
      <c r="T122" s="663"/>
      <c r="U122" s="664"/>
      <c r="V122" s="312">
        <f>V121+V120+V107+V106+V105+V104+V103+V102+V95+V21+V18+V17+V16+V15+V14+V13+V12</f>
        <v>9361095617</v>
      </c>
      <c r="W122" s="311"/>
      <c r="X122" s="312">
        <f>X121+X120+X107+X106+X105+X104+X103+X102+X95+X21+X18+X17+X16+X15+X14+X13+X12</f>
        <v>8883696263</v>
      </c>
      <c r="Y122" s="311"/>
      <c r="Z122" s="312">
        <f>Z121+Z120+Z107+Z106+Z105+Z104+Z103+Z102+Z95+Z21+Z18+Z17+Z16+Z15+Z14+Z13+Z12</f>
        <v>11364971628</v>
      </c>
      <c r="AA122" s="311"/>
      <c r="AB122" s="312">
        <f>AB121+AB120+AB107+AB106+AB105+AB104+AB103+AB102+AB95+AB21+AB18+AB17+AB16+AB15+AB14+AB13+AB12</f>
        <v>12870617143.440001</v>
      </c>
      <c r="AC122" s="311"/>
      <c r="AD122" s="312">
        <f>AD121+AD120+AD107+AD106+AD105+AD104+AD103+AD102+AD95+AD21+AD18+AD17+AD16+AD15+AD14+AD13+AD12</f>
        <v>12111745576.360004</v>
      </c>
      <c r="AE122" s="311"/>
      <c r="AF122" s="236">
        <f t="shared" ref="AF122" si="22">AD122+AB122+Z122+X122+V122</f>
        <v>54592126227.800003</v>
      </c>
      <c r="AG122" s="315"/>
      <c r="AH122" s="431"/>
      <c r="AI122" s="231"/>
      <c r="AJ122" s="231"/>
      <c r="AK122" s="544">
        <f t="shared" si="14"/>
        <v>386118514.30320001</v>
      </c>
      <c r="AL122" s="231"/>
    </row>
    <row r="123" spans="1:38" ht="145.5" hidden="1" customHeight="1" x14ac:dyDescent="0.25">
      <c r="A123" s="632"/>
      <c r="B123" s="397">
        <v>5</v>
      </c>
      <c r="C123" s="631" t="s">
        <v>372</v>
      </c>
      <c r="D123" s="396">
        <v>1</v>
      </c>
      <c r="E123" s="427" t="s">
        <v>373</v>
      </c>
      <c r="F123" s="427"/>
      <c r="G123" s="94" t="s">
        <v>374</v>
      </c>
      <c r="H123" s="400" t="s">
        <v>50</v>
      </c>
      <c r="I123" s="400">
        <v>1</v>
      </c>
      <c r="J123" s="422" t="s">
        <v>375</v>
      </c>
      <c r="K123" s="422"/>
      <c r="L123" s="422" t="s">
        <v>376</v>
      </c>
      <c r="M123" s="400">
        <v>1</v>
      </c>
      <c r="N123" s="126" t="s">
        <v>377</v>
      </c>
      <c r="O123" s="430"/>
      <c r="P123" s="127" t="s">
        <v>378</v>
      </c>
      <c r="Q123" s="313" t="s">
        <v>21</v>
      </c>
      <c r="R123" s="313" t="s">
        <v>21</v>
      </c>
      <c r="S123" s="128" t="s">
        <v>379</v>
      </c>
      <c r="T123" s="128" t="s">
        <v>379</v>
      </c>
      <c r="U123" s="129">
        <v>38.54</v>
      </c>
      <c r="V123" s="130">
        <v>300000</v>
      </c>
      <c r="W123" s="131">
        <v>57.8</v>
      </c>
      <c r="X123" s="130">
        <v>330000</v>
      </c>
      <c r="Y123" s="128">
        <v>77.069999999999993</v>
      </c>
      <c r="Z123" s="130">
        <v>360000</v>
      </c>
      <c r="AA123" s="128">
        <v>100</v>
      </c>
      <c r="AB123" s="130">
        <v>400000</v>
      </c>
      <c r="AC123" s="128">
        <v>0</v>
      </c>
      <c r="AD123" s="130">
        <v>0</v>
      </c>
      <c r="AE123" s="128">
        <v>100</v>
      </c>
      <c r="AF123" s="130">
        <v>1390000</v>
      </c>
      <c r="AG123" s="132"/>
      <c r="AH123" s="133" t="s">
        <v>380</v>
      </c>
      <c r="AI123" s="13"/>
      <c r="AJ123" s="13"/>
      <c r="AK123" s="13"/>
      <c r="AL123" s="13"/>
    </row>
    <row r="124" spans="1:38" ht="160.5" hidden="1" customHeight="1" x14ac:dyDescent="0.25">
      <c r="A124" s="641"/>
      <c r="B124" s="398"/>
      <c r="C124" s="641"/>
      <c r="D124" s="398">
        <v>2</v>
      </c>
      <c r="E124" s="430" t="s">
        <v>381</v>
      </c>
      <c r="F124" s="430"/>
      <c r="G124" s="422" t="s">
        <v>382</v>
      </c>
      <c r="H124" s="400" t="s">
        <v>383</v>
      </c>
      <c r="I124" s="400">
        <v>2</v>
      </c>
      <c r="J124" s="422" t="s">
        <v>384</v>
      </c>
      <c r="K124" s="422"/>
      <c r="L124" s="422" t="s">
        <v>385</v>
      </c>
      <c r="M124" s="400">
        <v>2</v>
      </c>
      <c r="N124" s="125" t="s">
        <v>386</v>
      </c>
      <c r="O124" s="430"/>
      <c r="P124" s="127" t="s">
        <v>387</v>
      </c>
      <c r="Q124" s="313" t="s">
        <v>388</v>
      </c>
      <c r="R124" s="313" t="s">
        <v>388</v>
      </c>
      <c r="S124" s="128">
        <v>0</v>
      </c>
      <c r="T124" s="128">
        <v>0</v>
      </c>
      <c r="U124" s="129">
        <v>3</v>
      </c>
      <c r="V124" s="130">
        <v>550000</v>
      </c>
      <c r="W124" s="128">
        <v>4</v>
      </c>
      <c r="X124" s="130">
        <v>700000</v>
      </c>
      <c r="Y124" s="128">
        <v>4</v>
      </c>
      <c r="Z124" s="130">
        <v>730000</v>
      </c>
      <c r="AA124" s="128">
        <v>4</v>
      </c>
      <c r="AB124" s="130">
        <v>750000</v>
      </c>
      <c r="AC124" s="128">
        <v>2</v>
      </c>
      <c r="AD124" s="130">
        <v>400000</v>
      </c>
      <c r="AE124" s="128">
        <v>17</v>
      </c>
      <c r="AF124" s="130">
        <v>3130000</v>
      </c>
      <c r="AG124" s="132"/>
      <c r="AH124" s="133" t="s">
        <v>389</v>
      </c>
      <c r="AI124" s="13"/>
      <c r="AJ124" s="13"/>
      <c r="AK124" s="13"/>
      <c r="AL124" s="13"/>
    </row>
    <row r="125" spans="1:38" ht="34.5" hidden="1" customHeight="1" x14ac:dyDescent="0.25">
      <c r="A125" s="607" t="s">
        <v>390</v>
      </c>
      <c r="B125" s="397">
        <v>1</v>
      </c>
      <c r="C125" s="607" t="s">
        <v>391</v>
      </c>
      <c r="D125" s="396">
        <v>1</v>
      </c>
      <c r="E125" s="607" t="s">
        <v>392</v>
      </c>
      <c r="F125" s="393"/>
      <c r="G125" s="631" t="s">
        <v>393</v>
      </c>
      <c r="H125" s="631" t="s">
        <v>394</v>
      </c>
      <c r="I125" s="393">
        <v>1</v>
      </c>
      <c r="J125" s="631" t="s">
        <v>395</v>
      </c>
      <c r="K125" s="396"/>
      <c r="L125" s="607" t="s">
        <v>396</v>
      </c>
      <c r="M125" s="607">
        <v>1</v>
      </c>
      <c r="N125" s="607" t="s">
        <v>397</v>
      </c>
      <c r="O125" s="422"/>
      <c r="P125" s="14"/>
      <c r="Q125" s="14"/>
      <c r="R125" s="14"/>
      <c r="U125" s="14"/>
      <c r="AG125" s="14"/>
      <c r="AH125" s="14"/>
      <c r="AI125" s="13"/>
      <c r="AJ125" s="13"/>
      <c r="AK125" s="13"/>
      <c r="AL125" s="13"/>
    </row>
    <row r="126" spans="1:38" ht="34.5" hidden="1" customHeight="1" x14ac:dyDescent="0.25">
      <c r="A126" s="608"/>
      <c r="B126" s="397"/>
      <c r="C126" s="608"/>
      <c r="D126" s="397"/>
      <c r="E126" s="608"/>
      <c r="F126" s="394"/>
      <c r="G126" s="632"/>
      <c r="H126" s="632"/>
      <c r="I126" s="394"/>
      <c r="J126" s="632"/>
      <c r="K126" s="397"/>
      <c r="L126" s="608"/>
      <c r="M126" s="608"/>
      <c r="N126" s="608"/>
      <c r="O126" s="422"/>
      <c r="P126" s="14"/>
      <c r="Q126" s="14"/>
      <c r="R126" s="14"/>
      <c r="U126" s="14"/>
      <c r="AG126" s="14"/>
      <c r="AH126" s="14"/>
      <c r="AI126" s="13"/>
      <c r="AJ126" s="13"/>
      <c r="AK126" s="13"/>
      <c r="AL126" s="13"/>
    </row>
    <row r="127" spans="1:38" ht="34.5" hidden="1" customHeight="1" x14ac:dyDescent="0.25">
      <c r="A127" s="608"/>
      <c r="B127" s="397"/>
      <c r="C127" s="608"/>
      <c r="D127" s="397"/>
      <c r="E127" s="608"/>
      <c r="F127" s="394"/>
      <c r="G127" s="632"/>
      <c r="H127" s="632"/>
      <c r="I127" s="394"/>
      <c r="J127" s="632"/>
      <c r="K127" s="397"/>
      <c r="L127" s="608"/>
      <c r="M127" s="608"/>
      <c r="N127" s="608"/>
      <c r="O127" s="422"/>
      <c r="P127" s="14"/>
      <c r="Q127" s="14"/>
      <c r="R127" s="14"/>
      <c r="U127" s="14"/>
      <c r="AG127" s="14"/>
      <c r="AH127" s="14"/>
      <c r="AI127" s="13"/>
      <c r="AJ127" s="13"/>
      <c r="AK127" s="13"/>
      <c r="AL127" s="13"/>
    </row>
    <row r="128" spans="1:38" ht="34.5" hidden="1" customHeight="1" x14ac:dyDescent="0.25">
      <c r="A128" s="608"/>
      <c r="B128" s="397"/>
      <c r="C128" s="608"/>
      <c r="D128" s="397"/>
      <c r="E128" s="608"/>
      <c r="F128" s="394"/>
      <c r="G128" s="632"/>
      <c r="H128" s="632"/>
      <c r="I128" s="394"/>
      <c r="J128" s="641"/>
      <c r="K128" s="398"/>
      <c r="L128" s="611"/>
      <c r="M128" s="611"/>
      <c r="N128" s="611"/>
      <c r="O128" s="422"/>
      <c r="P128" s="14"/>
      <c r="Q128" s="14"/>
      <c r="R128" s="14"/>
      <c r="U128" s="14"/>
      <c r="AG128" s="14"/>
      <c r="AI128" s="13"/>
      <c r="AJ128" s="13"/>
      <c r="AK128" s="13"/>
      <c r="AL128" s="13"/>
    </row>
    <row r="129" spans="1:38" ht="79.5" hidden="1" customHeight="1" x14ac:dyDescent="0.25">
      <c r="A129" s="608"/>
      <c r="B129" s="397"/>
      <c r="C129" s="608"/>
      <c r="D129" s="397"/>
      <c r="E129" s="608"/>
      <c r="F129" s="394"/>
      <c r="G129" s="422" t="s">
        <v>398</v>
      </c>
      <c r="H129" s="400" t="s">
        <v>72</v>
      </c>
      <c r="I129" s="400">
        <v>2</v>
      </c>
      <c r="J129" s="422" t="s">
        <v>399</v>
      </c>
      <c r="K129" s="422"/>
      <c r="L129" s="51" t="s">
        <v>400</v>
      </c>
      <c r="M129" s="424" t="s">
        <v>401</v>
      </c>
      <c r="N129" s="51" t="s">
        <v>402</v>
      </c>
      <c r="O129" s="52"/>
      <c r="P129" s="127" t="s">
        <v>403</v>
      </c>
      <c r="Q129" s="314" t="s">
        <v>207</v>
      </c>
      <c r="R129" s="314" t="s">
        <v>207</v>
      </c>
      <c r="S129" s="135">
        <v>1.7</v>
      </c>
      <c r="T129" s="135">
        <v>1.7</v>
      </c>
      <c r="U129" s="136">
        <v>1.8</v>
      </c>
      <c r="V129" s="137">
        <v>6517566</v>
      </c>
      <c r="W129" s="138">
        <v>1.9</v>
      </c>
      <c r="X129" s="137">
        <f>V129+V129*10%</f>
        <v>7169322.5999999996</v>
      </c>
      <c r="Y129" s="139">
        <v>2</v>
      </c>
      <c r="Z129" s="137">
        <f>X129+X129*10%</f>
        <v>7886254.8599999994</v>
      </c>
      <c r="AA129" s="139">
        <v>2.1</v>
      </c>
      <c r="AB129" s="137">
        <f>Z129+Z129*10%</f>
        <v>8674880.345999999</v>
      </c>
      <c r="AC129" s="139">
        <v>2.2000000000000002</v>
      </c>
      <c r="AD129" s="137">
        <f>AB129+AB129*10%</f>
        <v>9542368.3805999979</v>
      </c>
      <c r="AE129" s="139">
        <v>2.2000000000000002</v>
      </c>
      <c r="AF129" s="140">
        <f>V129+X129+Z129+AB129+AD129</f>
        <v>39790392.1866</v>
      </c>
      <c r="AG129" s="132" t="s">
        <v>404</v>
      </c>
      <c r="AH129" s="141" t="s">
        <v>405</v>
      </c>
      <c r="AI129" s="13"/>
      <c r="AJ129" s="13"/>
      <c r="AK129" s="13"/>
      <c r="AL129" s="13"/>
    </row>
    <row r="130" spans="1:38" ht="45.75" hidden="1" customHeight="1" x14ac:dyDescent="0.25">
      <c r="A130" s="608"/>
      <c r="B130" s="397"/>
      <c r="C130" s="608"/>
      <c r="D130" s="397"/>
      <c r="E130" s="608"/>
      <c r="F130" s="394"/>
      <c r="G130" s="422"/>
      <c r="H130" s="400"/>
      <c r="I130" s="400"/>
      <c r="J130" s="396"/>
      <c r="K130" s="396"/>
      <c r="L130" s="51"/>
      <c r="M130" s="424"/>
      <c r="N130" s="51"/>
      <c r="O130" s="52"/>
      <c r="P130" s="127" t="s">
        <v>406</v>
      </c>
      <c r="Q130" s="314" t="s">
        <v>21</v>
      </c>
      <c r="R130" s="314" t="s">
        <v>21</v>
      </c>
      <c r="S130" s="135"/>
      <c r="T130" s="135"/>
      <c r="U130" s="136"/>
      <c r="V130" s="137"/>
      <c r="W130" s="138"/>
      <c r="X130" s="137"/>
      <c r="Y130" s="139"/>
      <c r="Z130" s="137"/>
      <c r="AA130" s="139"/>
      <c r="AB130" s="137"/>
      <c r="AC130" s="139"/>
      <c r="AD130" s="137"/>
      <c r="AE130" s="139"/>
      <c r="AF130" s="140"/>
      <c r="AG130" s="132"/>
      <c r="AH130" s="141" t="s">
        <v>405</v>
      </c>
      <c r="AI130" s="13"/>
      <c r="AJ130" s="13"/>
      <c r="AK130" s="13"/>
      <c r="AL130" s="13"/>
    </row>
    <row r="131" spans="1:38" ht="24" hidden="1" x14ac:dyDescent="0.25">
      <c r="A131" s="608"/>
      <c r="B131" s="397"/>
      <c r="C131" s="608"/>
      <c r="D131" s="397"/>
      <c r="E131" s="608"/>
      <c r="F131" s="394"/>
      <c r="G131" s="422"/>
      <c r="H131" s="400"/>
      <c r="I131" s="400"/>
      <c r="J131" s="396"/>
      <c r="K131" s="396"/>
      <c r="L131" s="51"/>
      <c r="M131" s="424"/>
      <c r="N131" s="51"/>
      <c r="O131" s="52"/>
      <c r="P131" s="127" t="s">
        <v>407</v>
      </c>
      <c r="Q131" s="314" t="s">
        <v>408</v>
      </c>
      <c r="R131" s="314" t="s">
        <v>408</v>
      </c>
      <c r="S131" s="135"/>
      <c r="T131" s="135"/>
      <c r="U131" s="136"/>
      <c r="V131" s="137"/>
      <c r="W131" s="138"/>
      <c r="X131" s="137"/>
      <c r="Y131" s="139"/>
      <c r="Z131" s="137"/>
      <c r="AA131" s="139"/>
      <c r="AB131" s="137"/>
      <c r="AC131" s="139"/>
      <c r="AD131" s="137"/>
      <c r="AE131" s="139"/>
      <c r="AF131" s="140"/>
      <c r="AG131" s="132"/>
      <c r="AH131" s="141" t="s">
        <v>405</v>
      </c>
      <c r="AI131" s="13"/>
      <c r="AJ131" s="13"/>
      <c r="AK131" s="13"/>
      <c r="AL131" s="13"/>
    </row>
    <row r="132" spans="1:38" ht="36" hidden="1" x14ac:dyDescent="0.25">
      <c r="A132" s="608"/>
      <c r="B132" s="397"/>
      <c r="C132" s="608"/>
      <c r="D132" s="397"/>
      <c r="E132" s="608"/>
      <c r="F132" s="394"/>
      <c r="G132" s="422"/>
      <c r="H132" s="400"/>
      <c r="I132" s="400"/>
      <c r="J132" s="396"/>
      <c r="K132" s="396"/>
      <c r="L132" s="51"/>
      <c r="M132" s="424"/>
      <c r="N132" s="51"/>
      <c r="O132" s="52"/>
      <c r="P132" s="127" t="s">
        <v>409</v>
      </c>
      <c r="Q132" s="314" t="s">
        <v>410</v>
      </c>
      <c r="R132" s="314" t="s">
        <v>410</v>
      </c>
      <c r="S132" s="135">
        <v>0</v>
      </c>
      <c r="T132" s="135">
        <v>0</v>
      </c>
      <c r="U132" s="136"/>
      <c r="V132" s="137"/>
      <c r="W132" s="138"/>
      <c r="X132" s="137"/>
      <c r="Y132" s="139"/>
      <c r="Z132" s="137"/>
      <c r="AA132" s="139"/>
      <c r="AB132" s="137"/>
      <c r="AC132" s="139"/>
      <c r="AD132" s="137"/>
      <c r="AE132" s="139"/>
      <c r="AF132" s="140"/>
      <c r="AG132" s="132"/>
      <c r="AH132" s="141" t="s">
        <v>405</v>
      </c>
      <c r="AI132" s="13"/>
      <c r="AJ132" s="13"/>
      <c r="AK132" s="13"/>
      <c r="AL132" s="13"/>
    </row>
    <row r="133" spans="1:38" ht="96" hidden="1" x14ac:dyDescent="0.25">
      <c r="A133" s="611"/>
      <c r="B133" s="397"/>
      <c r="C133" s="611"/>
      <c r="D133" s="397"/>
      <c r="E133" s="611"/>
      <c r="F133" s="395"/>
      <c r="G133" s="422"/>
      <c r="H133" s="400"/>
      <c r="I133" s="400">
        <v>3</v>
      </c>
      <c r="J133" s="396" t="s">
        <v>411</v>
      </c>
      <c r="K133" s="396"/>
      <c r="L133" s="422" t="s">
        <v>412</v>
      </c>
      <c r="M133" s="400">
        <v>1</v>
      </c>
      <c r="N133" s="422" t="s">
        <v>413</v>
      </c>
      <c r="O133" s="422"/>
      <c r="P133" s="127" t="s">
        <v>414</v>
      </c>
      <c r="Q133" s="142" t="s">
        <v>415</v>
      </c>
      <c r="R133" s="142" t="s">
        <v>415</v>
      </c>
      <c r="S133" s="425">
        <f>76+43+727</f>
        <v>846</v>
      </c>
      <c r="T133" s="425">
        <f>76+43+727</f>
        <v>846</v>
      </c>
      <c r="U133" s="143">
        <f>S133+25+5+5</f>
        <v>881</v>
      </c>
      <c r="V133" s="144">
        <v>16665</v>
      </c>
      <c r="W133" s="145">
        <f>U133+25</f>
        <v>906</v>
      </c>
      <c r="X133" s="144">
        <v>19245</v>
      </c>
      <c r="Y133" s="145">
        <f>W133+25</f>
        <v>931</v>
      </c>
      <c r="Z133" s="144">
        <v>21565</v>
      </c>
      <c r="AA133" s="145">
        <f>Y133+25</f>
        <v>956</v>
      </c>
      <c r="AB133" s="144">
        <v>23015</v>
      </c>
      <c r="AC133" s="145">
        <f>AA133+25</f>
        <v>981</v>
      </c>
      <c r="AD133" s="144">
        <v>22545</v>
      </c>
      <c r="AE133" s="425">
        <v>25</v>
      </c>
      <c r="AF133" s="144">
        <f>AD133+AB133+Z133+X133+V133</f>
        <v>103035</v>
      </c>
      <c r="AG133" s="132" t="s">
        <v>416</v>
      </c>
      <c r="AH133" s="142" t="s">
        <v>243</v>
      </c>
      <c r="AI133" s="13"/>
      <c r="AJ133" s="13"/>
      <c r="AK133" s="13"/>
      <c r="AL133" s="13"/>
    </row>
    <row r="134" spans="1:38" ht="95.25" hidden="1" customHeight="1" x14ac:dyDescent="0.25">
      <c r="A134" s="607" t="s">
        <v>417</v>
      </c>
      <c r="B134" s="396">
        <v>1</v>
      </c>
      <c r="C134" s="607" t="s">
        <v>418</v>
      </c>
      <c r="D134" s="396">
        <v>1</v>
      </c>
      <c r="E134" s="607" t="s">
        <v>419</v>
      </c>
      <c r="F134" s="393"/>
      <c r="G134" s="78" t="s">
        <v>420</v>
      </c>
      <c r="H134" s="400" t="s">
        <v>324</v>
      </c>
      <c r="I134" s="15">
        <v>1</v>
      </c>
      <c r="J134" s="393" t="s">
        <v>421</v>
      </c>
      <c r="K134" s="393"/>
      <c r="L134" s="393" t="s">
        <v>422</v>
      </c>
      <c r="M134" s="393">
        <v>1</v>
      </c>
      <c r="N134" s="422" t="s">
        <v>423</v>
      </c>
      <c r="O134" s="422"/>
      <c r="P134" s="78" t="s">
        <v>424</v>
      </c>
      <c r="Q134" s="314" t="s">
        <v>425</v>
      </c>
      <c r="R134" s="314" t="s">
        <v>425</v>
      </c>
      <c r="S134" s="146" t="s">
        <v>426</v>
      </c>
      <c r="T134" s="146" t="s">
        <v>426</v>
      </c>
      <c r="U134" s="147">
        <v>250</v>
      </c>
      <c r="V134" s="148">
        <v>3387</v>
      </c>
      <c r="W134" s="149">
        <v>300</v>
      </c>
      <c r="X134" s="148">
        <f>3725</f>
        <v>3725</v>
      </c>
      <c r="Y134" s="149">
        <v>350</v>
      </c>
      <c r="Z134" s="148">
        <v>4098</v>
      </c>
      <c r="AA134" s="149">
        <v>400</v>
      </c>
      <c r="AB134" s="148">
        <v>4508</v>
      </c>
      <c r="AC134" s="149">
        <v>450</v>
      </c>
      <c r="AD134" s="148">
        <v>4959</v>
      </c>
      <c r="AE134" s="149">
        <f>915+U134+W134+Y134+AA134+AC134</f>
        <v>2665</v>
      </c>
      <c r="AF134" s="148"/>
      <c r="AG134" s="150" t="s">
        <v>427</v>
      </c>
      <c r="AH134" s="141" t="s">
        <v>428</v>
      </c>
      <c r="AI134" s="13"/>
      <c r="AJ134" s="13"/>
      <c r="AK134" s="13"/>
      <c r="AL134" s="13"/>
    </row>
    <row r="135" spans="1:38" ht="41.25" hidden="1" customHeight="1" x14ac:dyDescent="0.25">
      <c r="A135" s="608"/>
      <c r="B135" s="397"/>
      <c r="C135" s="608"/>
      <c r="D135" s="397"/>
      <c r="E135" s="608"/>
      <c r="F135" s="394"/>
      <c r="G135" s="422"/>
      <c r="H135" s="400"/>
      <c r="I135" s="20">
        <v>2</v>
      </c>
      <c r="J135" s="631" t="s">
        <v>429</v>
      </c>
      <c r="K135" s="396"/>
      <c r="L135" s="631" t="s">
        <v>430</v>
      </c>
      <c r="M135" s="15">
        <v>1</v>
      </c>
      <c r="N135" s="78" t="s">
        <v>431</v>
      </c>
      <c r="O135" s="78"/>
      <c r="P135" s="127" t="s">
        <v>432</v>
      </c>
      <c r="Q135" s="314" t="s">
        <v>433</v>
      </c>
      <c r="R135" s="314" t="s">
        <v>433</v>
      </c>
      <c r="S135" s="400" t="s">
        <v>434</v>
      </c>
      <c r="T135" s="400" t="s">
        <v>434</v>
      </c>
      <c r="U135" s="151" t="s">
        <v>435</v>
      </c>
      <c r="V135" s="152">
        <v>1190000000</v>
      </c>
      <c r="W135" s="153" t="s">
        <v>436</v>
      </c>
      <c r="X135" s="152">
        <f>V135+(V135*0.1)</f>
        <v>1309000000</v>
      </c>
      <c r="Y135" s="153" t="s">
        <v>437</v>
      </c>
      <c r="Z135" s="152">
        <f>X135+(X135*0.1)</f>
        <v>1439900000</v>
      </c>
      <c r="AA135" s="153" t="s">
        <v>438</v>
      </c>
      <c r="AB135" s="152">
        <f>Z135+(Z135*0.1)</f>
        <v>1583890000</v>
      </c>
      <c r="AC135" s="153" t="s">
        <v>439</v>
      </c>
      <c r="AD135" s="152">
        <f>AB135+(AB135*0.1)</f>
        <v>1742279000</v>
      </c>
      <c r="AE135" s="400"/>
      <c r="AF135" s="152"/>
      <c r="AG135" s="132" t="s">
        <v>440</v>
      </c>
      <c r="AH135" s="141" t="s">
        <v>441</v>
      </c>
      <c r="AI135" s="13"/>
      <c r="AJ135" s="13"/>
      <c r="AK135" s="13"/>
      <c r="AL135" s="13"/>
    </row>
    <row r="136" spans="1:38" s="154" customFormat="1" ht="30.75" hidden="1" customHeight="1" x14ac:dyDescent="0.25">
      <c r="A136" s="608"/>
      <c r="B136" s="397"/>
      <c r="C136" s="608"/>
      <c r="D136" s="397"/>
      <c r="E136" s="611"/>
      <c r="F136" s="395"/>
      <c r="G136" s="422"/>
      <c r="H136" s="400"/>
      <c r="I136" s="108"/>
      <c r="J136" s="661"/>
      <c r="K136" s="405"/>
      <c r="L136" s="661"/>
      <c r="M136" s="108">
        <v>2</v>
      </c>
      <c r="N136" s="78" t="s">
        <v>442</v>
      </c>
      <c r="O136" s="78"/>
      <c r="P136" s="127" t="s">
        <v>443</v>
      </c>
      <c r="Q136" s="314" t="s">
        <v>433</v>
      </c>
      <c r="R136" s="314" t="s">
        <v>433</v>
      </c>
      <c r="S136" s="400"/>
      <c r="T136" s="400"/>
      <c r="U136" s="151"/>
      <c r="V136" s="152">
        <v>450</v>
      </c>
      <c r="W136" s="153"/>
      <c r="X136" s="152">
        <v>500</v>
      </c>
      <c r="Y136" s="153"/>
      <c r="Z136" s="152">
        <v>550</v>
      </c>
      <c r="AA136" s="153"/>
      <c r="AB136" s="152">
        <v>600</v>
      </c>
      <c r="AC136" s="153"/>
      <c r="AD136" s="152">
        <v>650</v>
      </c>
      <c r="AE136" s="400"/>
      <c r="AF136" s="152"/>
      <c r="AG136" s="132" t="s">
        <v>416</v>
      </c>
      <c r="AH136" s="141" t="s">
        <v>243</v>
      </c>
      <c r="AI136" s="13"/>
      <c r="AJ136" s="13"/>
      <c r="AK136" s="13"/>
      <c r="AL136" s="13"/>
    </row>
    <row r="137" spans="1:38" s="154" customFormat="1" ht="95.25" hidden="1" customHeight="1" x14ac:dyDescent="0.25">
      <c r="A137" s="611"/>
      <c r="B137" s="397"/>
      <c r="C137" s="611"/>
      <c r="D137" s="397">
        <v>2</v>
      </c>
      <c r="E137" s="422" t="s">
        <v>444</v>
      </c>
      <c r="F137" s="422"/>
      <c r="G137" s="422"/>
      <c r="H137" s="400"/>
      <c r="I137" s="400">
        <v>1</v>
      </c>
      <c r="J137" s="125" t="s">
        <v>445</v>
      </c>
      <c r="K137" s="125"/>
      <c r="L137" s="51" t="s">
        <v>446</v>
      </c>
      <c r="M137" s="400">
        <v>1</v>
      </c>
      <c r="N137" s="78" t="s">
        <v>447</v>
      </c>
      <c r="O137" s="78"/>
      <c r="P137" s="127"/>
      <c r="Q137" s="314"/>
      <c r="R137" s="314"/>
      <c r="S137" s="400"/>
      <c r="T137" s="400"/>
      <c r="U137" s="151"/>
      <c r="V137" s="152"/>
      <c r="W137" s="153"/>
      <c r="X137" s="152"/>
      <c r="Y137" s="153"/>
      <c r="Z137" s="152"/>
      <c r="AA137" s="153"/>
      <c r="AB137" s="152"/>
      <c r="AC137" s="153"/>
      <c r="AD137" s="152"/>
      <c r="AE137" s="400"/>
      <c r="AF137" s="152"/>
      <c r="AG137" s="132"/>
      <c r="AH137" s="141"/>
      <c r="AI137" s="13"/>
      <c r="AJ137" s="13"/>
      <c r="AK137" s="13"/>
      <c r="AL137" s="13"/>
    </row>
    <row r="138" spans="1:38" ht="120" hidden="1" x14ac:dyDescent="0.25">
      <c r="A138" s="396" t="s">
        <v>448</v>
      </c>
      <c r="B138" s="607">
        <v>1</v>
      </c>
      <c r="C138" s="631" t="s">
        <v>449</v>
      </c>
      <c r="D138" s="15">
        <v>1</v>
      </c>
      <c r="E138" s="78" t="s">
        <v>450</v>
      </c>
      <c r="F138" s="78"/>
      <c r="G138" s="400" t="s">
        <v>451</v>
      </c>
      <c r="H138" s="400" t="s">
        <v>452</v>
      </c>
      <c r="I138" s="15">
        <v>1</v>
      </c>
      <c r="J138" s="422" t="s">
        <v>453</v>
      </c>
      <c r="K138" s="115"/>
      <c r="L138" s="68" t="s">
        <v>454</v>
      </c>
      <c r="M138" s="400">
        <v>1</v>
      </c>
      <c r="N138" s="430" t="s">
        <v>455</v>
      </c>
      <c r="O138" s="422"/>
      <c r="P138" s="127" t="s">
        <v>456</v>
      </c>
      <c r="Q138" s="141"/>
      <c r="R138" s="141"/>
      <c r="S138" s="400"/>
      <c r="T138" s="400"/>
      <c r="U138" s="151"/>
      <c r="V138" s="152"/>
      <c r="W138" s="153"/>
      <c r="X138" s="152"/>
      <c r="Y138" s="153"/>
      <c r="Z138" s="152"/>
      <c r="AA138" s="153"/>
      <c r="AB138" s="152"/>
      <c r="AC138" s="153"/>
      <c r="AD138" s="152"/>
      <c r="AE138" s="400"/>
      <c r="AF138" s="152"/>
      <c r="AG138" s="155" t="s">
        <v>457</v>
      </c>
      <c r="AH138" s="141" t="s">
        <v>458</v>
      </c>
      <c r="AI138" s="13"/>
      <c r="AJ138" s="13"/>
      <c r="AK138" s="13"/>
      <c r="AL138" s="13"/>
    </row>
    <row r="139" spans="1:38" ht="121.5" hidden="1" customHeight="1" x14ac:dyDescent="0.25">
      <c r="A139" s="397"/>
      <c r="B139" s="608"/>
      <c r="C139" s="632"/>
      <c r="D139" s="20">
        <v>2</v>
      </c>
      <c r="E139" s="78" t="s">
        <v>459</v>
      </c>
      <c r="F139" s="78"/>
      <c r="G139" s="400"/>
      <c r="H139" s="400"/>
      <c r="I139" s="20">
        <v>1</v>
      </c>
      <c r="J139" s="78" t="s">
        <v>460</v>
      </c>
      <c r="K139" s="78"/>
      <c r="L139" s="422" t="s">
        <v>461</v>
      </c>
      <c r="M139" s="400">
        <v>1</v>
      </c>
      <c r="N139" s="422" t="s">
        <v>462</v>
      </c>
      <c r="O139" s="422"/>
      <c r="P139" s="127" t="s">
        <v>463</v>
      </c>
      <c r="Q139" s="141"/>
      <c r="R139" s="141"/>
      <c r="S139" s="400"/>
      <c r="T139" s="400"/>
      <c r="U139" s="151"/>
      <c r="V139" s="152"/>
      <c r="W139" s="153"/>
      <c r="X139" s="152"/>
      <c r="Y139" s="153"/>
      <c r="Z139" s="152"/>
      <c r="AA139" s="153"/>
      <c r="AB139" s="152"/>
      <c r="AC139" s="153"/>
      <c r="AD139" s="152"/>
      <c r="AE139" s="400"/>
      <c r="AF139" s="152"/>
      <c r="AG139" s="132" t="s">
        <v>464</v>
      </c>
      <c r="AH139" s="141" t="s">
        <v>458</v>
      </c>
      <c r="AI139" s="13"/>
      <c r="AJ139" s="13"/>
      <c r="AK139" s="13"/>
      <c r="AL139" s="13"/>
    </row>
    <row r="140" spans="1:38" ht="67.5" hidden="1" customHeight="1" x14ac:dyDescent="0.25">
      <c r="A140" s="397"/>
      <c r="B140" s="611"/>
      <c r="C140" s="632"/>
      <c r="D140" s="108">
        <v>3</v>
      </c>
      <c r="E140" s="78" t="s">
        <v>465</v>
      </c>
      <c r="F140" s="78"/>
      <c r="G140" s="400"/>
      <c r="H140" s="400"/>
      <c r="I140" s="108">
        <v>1</v>
      </c>
      <c r="J140" s="78" t="s">
        <v>466</v>
      </c>
      <c r="K140" s="78"/>
      <c r="L140" s="400" t="s">
        <v>454</v>
      </c>
      <c r="M140" s="400">
        <v>1</v>
      </c>
      <c r="N140" s="422" t="s">
        <v>467</v>
      </c>
      <c r="O140" s="422"/>
      <c r="P140" s="127" t="s">
        <v>468</v>
      </c>
      <c r="Q140" s="141"/>
      <c r="R140" s="141"/>
      <c r="S140" s="400"/>
      <c r="T140" s="400"/>
      <c r="U140" s="151"/>
      <c r="V140" s="152"/>
      <c r="W140" s="153"/>
      <c r="X140" s="152"/>
      <c r="Y140" s="153"/>
      <c r="Z140" s="152"/>
      <c r="AA140" s="153"/>
      <c r="AB140" s="152"/>
      <c r="AC140" s="153"/>
      <c r="AD140" s="152"/>
      <c r="AE140" s="400"/>
      <c r="AF140" s="152"/>
      <c r="AG140" s="132"/>
      <c r="AH140" s="141" t="s">
        <v>469</v>
      </c>
      <c r="AI140" s="13"/>
      <c r="AJ140" s="13"/>
      <c r="AK140" s="13"/>
      <c r="AL140" s="13"/>
    </row>
    <row r="141" spans="1:38" hidden="1" x14ac:dyDescent="0.25">
      <c r="A141" s="397"/>
      <c r="B141" s="397"/>
      <c r="C141" s="632"/>
      <c r="D141" s="397"/>
      <c r="E141" s="78"/>
      <c r="F141" s="78"/>
      <c r="G141" s="400"/>
      <c r="H141" s="400"/>
      <c r="I141" s="400"/>
      <c r="J141" s="78"/>
      <c r="K141" s="78"/>
      <c r="L141" s="400"/>
      <c r="M141" s="400"/>
      <c r="N141" s="72"/>
      <c r="O141" s="422"/>
      <c r="P141" s="127"/>
      <c r="Q141" s="141"/>
      <c r="R141" s="141"/>
      <c r="S141" s="400"/>
      <c r="T141" s="400"/>
      <c r="U141" s="151"/>
      <c r="V141" s="152"/>
      <c r="W141" s="153"/>
      <c r="X141" s="152"/>
      <c r="Y141" s="153"/>
      <c r="Z141" s="152"/>
      <c r="AA141" s="153"/>
      <c r="AB141" s="152"/>
      <c r="AC141" s="153"/>
      <c r="AD141" s="152"/>
      <c r="AE141" s="400"/>
      <c r="AF141" s="152"/>
      <c r="AG141" s="132"/>
      <c r="AH141" s="141"/>
      <c r="AI141" s="13"/>
      <c r="AJ141" s="13"/>
      <c r="AK141" s="13"/>
      <c r="AL141" s="13"/>
    </row>
    <row r="142" spans="1:38" hidden="1" x14ac:dyDescent="0.25">
      <c r="A142" s="397"/>
      <c r="B142" s="397"/>
      <c r="C142" s="632"/>
      <c r="D142" s="397"/>
      <c r="E142" s="78"/>
      <c r="F142" s="78"/>
      <c r="G142" s="400"/>
      <c r="H142" s="400"/>
      <c r="I142" s="400"/>
      <c r="J142" s="78"/>
      <c r="K142" s="78"/>
      <c r="L142" s="400"/>
      <c r="M142" s="400"/>
      <c r="N142" s="422"/>
      <c r="O142" s="422"/>
      <c r="P142" s="127"/>
      <c r="Q142" s="141"/>
      <c r="R142" s="141"/>
      <c r="S142" s="400"/>
      <c r="T142" s="400"/>
      <c r="U142" s="151"/>
      <c r="V142" s="152"/>
      <c r="W142" s="153"/>
      <c r="X142" s="152"/>
      <c r="Y142" s="153"/>
      <c r="Z142" s="152"/>
      <c r="AA142" s="153"/>
      <c r="AB142" s="152"/>
      <c r="AC142" s="153"/>
      <c r="AD142" s="152"/>
      <c r="AE142" s="400"/>
      <c r="AF142" s="152"/>
      <c r="AG142" s="132"/>
      <c r="AH142" s="141"/>
      <c r="AI142" s="13"/>
      <c r="AJ142" s="13"/>
      <c r="AK142" s="13"/>
      <c r="AL142" s="13"/>
    </row>
    <row r="143" spans="1:38" ht="9.75" customHeight="1" x14ac:dyDescent="0.25">
      <c r="A143" s="398"/>
      <c r="B143" s="398"/>
      <c r="C143" s="641"/>
      <c r="D143" s="398"/>
      <c r="E143" s="78"/>
      <c r="F143" s="78"/>
      <c r="G143" s="400"/>
      <c r="H143" s="400"/>
      <c r="I143" s="400"/>
      <c r="J143" s="78"/>
      <c r="K143" s="78"/>
      <c r="L143" s="400"/>
      <c r="M143" s="400"/>
      <c r="N143" s="422"/>
      <c r="O143" s="422"/>
      <c r="P143" s="127"/>
      <c r="Q143" s="141"/>
      <c r="R143" s="141"/>
      <c r="S143" s="400"/>
      <c r="T143" s="400"/>
      <c r="U143" s="151"/>
      <c r="V143" s="152"/>
      <c r="W143" s="153"/>
      <c r="X143" s="152"/>
      <c r="Y143" s="153"/>
      <c r="Z143" s="152"/>
      <c r="AA143" s="153"/>
      <c r="AB143" s="152"/>
      <c r="AC143" s="153"/>
      <c r="AD143" s="152"/>
      <c r="AE143" s="400"/>
      <c r="AF143" s="152"/>
      <c r="AG143" s="132"/>
      <c r="AH143" s="141"/>
      <c r="AI143" s="13"/>
      <c r="AJ143" s="13"/>
      <c r="AK143" s="13"/>
      <c r="AL143" s="13"/>
    </row>
    <row r="144" spans="1:38" s="13" customFormat="1" ht="7.5" customHeight="1" x14ac:dyDescent="0.25">
      <c r="E144" s="156"/>
      <c r="F144" s="156"/>
      <c r="G144" s="157"/>
      <c r="H144" s="156"/>
      <c r="I144" s="156"/>
      <c r="J144" s="157"/>
      <c r="K144" s="157"/>
      <c r="L144" s="157"/>
      <c r="M144" s="156"/>
      <c r="N144" s="157"/>
      <c r="O144" s="157"/>
      <c r="P144" s="158"/>
      <c r="Q144" s="159"/>
      <c r="R144" s="159"/>
      <c r="S144" s="157"/>
      <c r="T144" s="157"/>
      <c r="U144" s="160"/>
      <c r="V144" s="161"/>
      <c r="W144" s="162"/>
      <c r="X144" s="161"/>
      <c r="Y144" s="162"/>
      <c r="Z144" s="161"/>
      <c r="AA144" s="162"/>
      <c r="AB144" s="161"/>
      <c r="AC144" s="162"/>
      <c r="AD144" s="161"/>
      <c r="AE144" s="157"/>
      <c r="AF144" s="161"/>
      <c r="AG144" s="157"/>
      <c r="AH144" s="163"/>
    </row>
    <row r="145" spans="5:34" s="13" customFormat="1" ht="7.5" customHeight="1" x14ac:dyDescent="0.25">
      <c r="E145" s="156"/>
      <c r="F145" s="156"/>
      <c r="G145" s="157"/>
      <c r="H145" s="156"/>
      <c r="I145" s="156"/>
      <c r="J145" s="157"/>
      <c r="K145" s="157"/>
      <c r="L145" s="157"/>
      <c r="M145" s="156"/>
      <c r="N145" s="157"/>
      <c r="O145" s="157"/>
      <c r="P145" s="158"/>
      <c r="Q145" s="159"/>
      <c r="R145" s="159"/>
      <c r="S145" s="157"/>
      <c r="T145" s="157"/>
      <c r="U145" s="160"/>
      <c r="V145" s="161"/>
      <c r="W145" s="162"/>
      <c r="X145" s="161"/>
      <c r="Y145" s="162"/>
      <c r="Z145" s="161"/>
      <c r="AA145" s="162"/>
      <c r="AB145" s="161"/>
      <c r="AC145" s="162"/>
      <c r="AD145" s="161"/>
      <c r="AE145" s="157"/>
      <c r="AF145" s="161"/>
      <c r="AG145" s="157"/>
      <c r="AH145" s="163"/>
    </row>
    <row r="146" spans="5:34" s="13" customFormat="1" ht="21" customHeight="1" x14ac:dyDescent="0.25">
      <c r="H146" s="164"/>
      <c r="I146" s="164"/>
      <c r="M146" s="164"/>
      <c r="P146" s="165"/>
      <c r="Q146" s="48"/>
      <c r="R146" s="48"/>
      <c r="U146" s="79"/>
      <c r="V146" s="166"/>
      <c r="X146" s="166"/>
      <c r="Z146" s="166"/>
      <c r="AB146" s="166"/>
      <c r="AF146" s="167" t="s">
        <v>549</v>
      </c>
      <c r="AH146" s="163"/>
    </row>
    <row r="147" spans="5:34" s="13" customFormat="1" ht="21" customHeight="1" x14ac:dyDescent="0.2">
      <c r="H147" s="164"/>
      <c r="I147" s="164"/>
      <c r="L147" s="168"/>
      <c r="M147" s="169"/>
      <c r="N147" s="170"/>
      <c r="O147" s="170"/>
      <c r="P147" s="171"/>
      <c r="Q147" s="48"/>
      <c r="R147" s="48"/>
      <c r="U147" s="79"/>
      <c r="V147" s="166"/>
      <c r="AF147" s="167" t="s">
        <v>470</v>
      </c>
      <c r="AH147" s="163"/>
    </row>
    <row r="148" spans="5:34" s="13" customFormat="1" ht="21" customHeight="1" x14ac:dyDescent="0.2">
      <c r="H148" s="164"/>
      <c r="I148" s="164"/>
      <c r="L148" s="168"/>
      <c r="M148" s="169"/>
      <c r="N148" s="170"/>
      <c r="O148" s="170"/>
      <c r="P148" s="171"/>
      <c r="Q148" s="48"/>
      <c r="R148" s="48"/>
      <c r="U148" s="79"/>
      <c r="AF148" s="167"/>
      <c r="AH148" s="163"/>
    </row>
    <row r="149" spans="5:34" s="13" customFormat="1" ht="21" customHeight="1" x14ac:dyDescent="0.2">
      <c r="H149" s="164"/>
      <c r="I149" s="164"/>
      <c r="L149" s="172"/>
      <c r="M149" s="169"/>
      <c r="N149" s="170"/>
      <c r="O149" s="170"/>
      <c r="P149" s="171"/>
      <c r="Q149" s="48"/>
      <c r="R149" s="48"/>
      <c r="U149" s="79"/>
      <c r="AF149" s="167"/>
      <c r="AH149" s="163"/>
    </row>
    <row r="150" spans="5:34" s="13" customFormat="1" ht="21" customHeight="1" x14ac:dyDescent="0.2">
      <c r="H150" s="164"/>
      <c r="I150" s="164"/>
      <c r="M150" s="169"/>
      <c r="N150" s="170"/>
      <c r="O150" s="170"/>
      <c r="P150" s="171"/>
      <c r="Q150" s="48"/>
      <c r="R150" s="48"/>
      <c r="U150" s="79"/>
      <c r="AF150" s="173" t="s">
        <v>550</v>
      </c>
      <c r="AH150" s="163"/>
    </row>
    <row r="151" spans="5:34" s="13" customFormat="1" ht="21" customHeight="1" x14ac:dyDescent="0.25">
      <c r="I151" s="164"/>
      <c r="L151" s="666"/>
      <c r="M151" s="666"/>
      <c r="N151" s="666"/>
      <c r="O151" s="399"/>
      <c r="P151" s="158"/>
      <c r="AF151" s="167" t="s">
        <v>551</v>
      </c>
    </row>
    <row r="152" spans="5:34" s="13" customFormat="1" x14ac:dyDescent="0.25">
      <c r="I152" s="164"/>
      <c r="L152" s="666"/>
      <c r="M152" s="666"/>
      <c r="N152" s="666"/>
      <c r="O152" s="399"/>
      <c r="P152" s="158"/>
    </row>
    <row r="153" spans="5:34" s="13" customFormat="1" x14ac:dyDescent="0.25">
      <c r="I153" s="164"/>
      <c r="M153" s="164"/>
      <c r="P153" s="165"/>
    </row>
    <row r="154" spans="5:34" s="13" customFormat="1" x14ac:dyDescent="0.25">
      <c r="I154" s="164"/>
      <c r="M154" s="164"/>
      <c r="P154" s="165"/>
    </row>
    <row r="155" spans="5:34" s="13" customFormat="1" x14ac:dyDescent="0.25">
      <c r="I155" s="164"/>
      <c r="M155" s="164"/>
      <c r="P155" s="165"/>
    </row>
    <row r="156" spans="5:34" s="13" customFormat="1" x14ac:dyDescent="0.25">
      <c r="H156" s="164"/>
      <c r="I156" s="164"/>
      <c r="M156" s="164"/>
      <c r="P156" s="165"/>
      <c r="Q156" s="48"/>
      <c r="R156" s="48"/>
      <c r="U156" s="79"/>
      <c r="AH156" s="163"/>
    </row>
    <row r="157" spans="5:34" s="13" customFormat="1" x14ac:dyDescent="0.25">
      <c r="H157" s="164"/>
      <c r="I157" s="164"/>
      <c r="M157" s="164"/>
      <c r="P157" s="165"/>
      <c r="Q157" s="48"/>
      <c r="R157" s="48"/>
      <c r="U157" s="79"/>
      <c r="AH157" s="163"/>
    </row>
    <row r="158" spans="5:34" s="13" customFormat="1" x14ac:dyDescent="0.25">
      <c r="H158" s="164"/>
      <c r="I158" s="164"/>
      <c r="M158" s="164"/>
      <c r="P158" s="165"/>
      <c r="Q158" s="48"/>
      <c r="R158" s="48"/>
      <c r="U158" s="79"/>
      <c r="AH158" s="163"/>
    </row>
    <row r="159" spans="5:34" s="13" customFormat="1" x14ac:dyDescent="0.25">
      <c r="H159" s="164"/>
      <c r="I159" s="164"/>
      <c r="M159" s="164"/>
      <c r="P159" s="165"/>
      <c r="Q159" s="48"/>
      <c r="R159" s="48"/>
      <c r="U159" s="79"/>
      <c r="AH159" s="163"/>
    </row>
    <row r="160" spans="5:34" s="13" customFormat="1" x14ac:dyDescent="0.25">
      <c r="H160" s="164"/>
      <c r="I160" s="164"/>
      <c r="M160" s="164"/>
      <c r="P160" s="165"/>
      <c r="Q160" s="48"/>
      <c r="R160" s="48"/>
      <c r="U160" s="79"/>
      <c r="AH160" s="163"/>
    </row>
    <row r="161" spans="8:34" s="13" customFormat="1" x14ac:dyDescent="0.25">
      <c r="H161" s="164"/>
      <c r="I161" s="164"/>
      <c r="M161" s="164"/>
      <c r="P161" s="165"/>
      <c r="Q161" s="48"/>
      <c r="R161" s="48"/>
      <c r="U161" s="79"/>
      <c r="AH161" s="163"/>
    </row>
    <row r="162" spans="8:34" s="13" customFormat="1" x14ac:dyDescent="0.25">
      <c r="H162" s="164"/>
      <c r="I162" s="164"/>
      <c r="M162" s="164"/>
      <c r="P162" s="165"/>
      <c r="Q162" s="48"/>
      <c r="R162" s="48"/>
      <c r="U162" s="79"/>
      <c r="AH162" s="163"/>
    </row>
    <row r="163" spans="8:34" s="13" customFormat="1" x14ac:dyDescent="0.25">
      <c r="H163" s="164"/>
      <c r="I163" s="164"/>
      <c r="M163" s="164"/>
      <c r="P163" s="165"/>
      <c r="Q163" s="48"/>
      <c r="R163" s="48"/>
      <c r="U163" s="79"/>
      <c r="AH163" s="163"/>
    </row>
    <row r="164" spans="8:34" s="13" customFormat="1" x14ac:dyDescent="0.25">
      <c r="H164" s="164"/>
      <c r="I164" s="164"/>
      <c r="M164" s="164"/>
      <c r="P164" s="165"/>
      <c r="Q164" s="48"/>
      <c r="R164" s="48"/>
      <c r="U164" s="79"/>
      <c r="AH164" s="163"/>
    </row>
    <row r="165" spans="8:34" s="13" customFormat="1" x14ac:dyDescent="0.25">
      <c r="H165" s="164"/>
      <c r="I165" s="164"/>
      <c r="M165" s="164"/>
      <c r="P165" s="165"/>
      <c r="Q165" s="48"/>
      <c r="R165" s="48"/>
      <c r="U165" s="79"/>
      <c r="AH165" s="163"/>
    </row>
    <row r="166" spans="8:34" s="13" customFormat="1" x14ac:dyDescent="0.25">
      <c r="H166" s="164"/>
      <c r="I166" s="164"/>
      <c r="M166" s="164"/>
      <c r="P166" s="165"/>
      <c r="Q166" s="48"/>
      <c r="R166" s="48"/>
      <c r="U166" s="79"/>
      <c r="AH166" s="163"/>
    </row>
    <row r="167" spans="8:34" s="13" customFormat="1" x14ac:dyDescent="0.25">
      <c r="H167" s="164"/>
      <c r="I167" s="164"/>
      <c r="M167" s="164"/>
      <c r="P167" s="165"/>
      <c r="Q167" s="48"/>
      <c r="R167" s="48"/>
      <c r="U167" s="79"/>
      <c r="AH167" s="163"/>
    </row>
    <row r="168" spans="8:34" s="13" customFormat="1" x14ac:dyDescent="0.25">
      <c r="H168" s="164"/>
      <c r="I168" s="164"/>
      <c r="M168" s="164"/>
      <c r="P168" s="165"/>
      <c r="Q168" s="48"/>
      <c r="R168" s="48"/>
      <c r="U168" s="79"/>
      <c r="AH168" s="163"/>
    </row>
    <row r="169" spans="8:34" s="13" customFormat="1" x14ac:dyDescent="0.25">
      <c r="H169" s="164"/>
      <c r="I169" s="164"/>
      <c r="M169" s="164"/>
      <c r="P169" s="165"/>
      <c r="Q169" s="48"/>
      <c r="R169" s="48"/>
      <c r="U169" s="79"/>
      <c r="AH169" s="163"/>
    </row>
    <row r="170" spans="8:34" s="13" customFormat="1" x14ac:dyDescent="0.25">
      <c r="H170" s="164"/>
      <c r="I170" s="164"/>
      <c r="M170" s="164"/>
      <c r="P170" s="165"/>
      <c r="Q170" s="48"/>
      <c r="R170" s="48"/>
      <c r="U170" s="79"/>
      <c r="AH170" s="163"/>
    </row>
    <row r="171" spans="8:34" s="13" customFormat="1" x14ac:dyDescent="0.25">
      <c r="H171" s="164"/>
      <c r="I171" s="164"/>
      <c r="M171" s="164"/>
      <c r="P171" s="165"/>
      <c r="Q171" s="48"/>
      <c r="R171" s="48"/>
      <c r="U171" s="79"/>
      <c r="AH171" s="163"/>
    </row>
    <row r="172" spans="8:34" s="13" customFormat="1" x14ac:dyDescent="0.25">
      <c r="H172" s="164"/>
      <c r="I172" s="164"/>
      <c r="M172" s="164"/>
      <c r="P172" s="165"/>
      <c r="Q172" s="48"/>
      <c r="R172" s="48"/>
      <c r="U172" s="79"/>
      <c r="AH172" s="163"/>
    </row>
    <row r="173" spans="8:34" s="13" customFormat="1" x14ac:dyDescent="0.25">
      <c r="H173" s="164"/>
      <c r="I173" s="164"/>
      <c r="M173" s="164"/>
      <c r="P173" s="165"/>
      <c r="Q173" s="48"/>
      <c r="R173" s="48"/>
      <c r="U173" s="79"/>
      <c r="AH173" s="163"/>
    </row>
    <row r="174" spans="8:34" s="13" customFormat="1" x14ac:dyDescent="0.25">
      <c r="H174" s="164"/>
      <c r="I174" s="164"/>
      <c r="M174" s="164"/>
      <c r="P174" s="165"/>
      <c r="Q174" s="48"/>
      <c r="R174" s="48"/>
      <c r="U174" s="79"/>
      <c r="AH174" s="163"/>
    </row>
    <row r="175" spans="8:34" s="13" customFormat="1" x14ac:dyDescent="0.25">
      <c r="H175" s="164"/>
      <c r="I175" s="164"/>
      <c r="M175" s="164"/>
      <c r="P175" s="165"/>
      <c r="Q175" s="48"/>
      <c r="R175" s="48"/>
      <c r="U175" s="79"/>
      <c r="AH175" s="163"/>
    </row>
    <row r="176" spans="8:34" s="13" customFormat="1" x14ac:dyDescent="0.25">
      <c r="H176" s="164"/>
      <c r="I176" s="164"/>
      <c r="M176" s="164"/>
      <c r="P176" s="165"/>
      <c r="Q176" s="48"/>
      <c r="R176" s="48"/>
      <c r="U176" s="79"/>
      <c r="AH176" s="163"/>
    </row>
    <row r="177" spans="8:34" s="13" customFormat="1" x14ac:dyDescent="0.25">
      <c r="H177" s="164"/>
      <c r="I177" s="164"/>
      <c r="M177" s="164"/>
      <c r="P177" s="165"/>
      <c r="Q177" s="48"/>
      <c r="R177" s="48"/>
      <c r="U177" s="79"/>
      <c r="AH177" s="163"/>
    </row>
    <row r="178" spans="8:34" s="13" customFormat="1" x14ac:dyDescent="0.25">
      <c r="H178" s="164"/>
      <c r="I178" s="164"/>
      <c r="M178" s="164"/>
      <c r="P178" s="165"/>
      <c r="Q178" s="48"/>
      <c r="R178" s="48"/>
      <c r="U178" s="79"/>
      <c r="AH178" s="163"/>
    </row>
    <row r="179" spans="8:34" s="13" customFormat="1" x14ac:dyDescent="0.25">
      <c r="H179" s="164"/>
      <c r="I179" s="164"/>
      <c r="M179" s="164"/>
      <c r="P179" s="165"/>
      <c r="Q179" s="48"/>
      <c r="R179" s="48"/>
      <c r="U179" s="79"/>
      <c r="AH179" s="163"/>
    </row>
    <row r="180" spans="8:34" s="13" customFormat="1" x14ac:dyDescent="0.25">
      <c r="H180" s="164"/>
      <c r="I180" s="164"/>
      <c r="M180" s="164"/>
      <c r="P180" s="165"/>
      <c r="Q180" s="48"/>
      <c r="R180" s="48"/>
      <c r="U180" s="79"/>
      <c r="AH180" s="163"/>
    </row>
    <row r="181" spans="8:34" s="13" customFormat="1" x14ac:dyDescent="0.25">
      <c r="H181" s="164"/>
      <c r="I181" s="164"/>
      <c r="M181" s="164"/>
      <c r="P181" s="165"/>
      <c r="Q181" s="48"/>
      <c r="R181" s="48"/>
      <c r="U181" s="79"/>
      <c r="AH181" s="163"/>
    </row>
    <row r="182" spans="8:34" s="13" customFormat="1" x14ac:dyDescent="0.25">
      <c r="H182" s="164"/>
      <c r="I182" s="164"/>
      <c r="M182" s="164"/>
      <c r="P182" s="165"/>
      <c r="Q182" s="48"/>
      <c r="R182" s="48"/>
      <c r="U182" s="79"/>
      <c r="AH182" s="163"/>
    </row>
    <row r="183" spans="8:34" s="13" customFormat="1" x14ac:dyDescent="0.25">
      <c r="H183" s="164"/>
      <c r="I183" s="164"/>
      <c r="M183" s="164"/>
      <c r="P183" s="165"/>
      <c r="Q183" s="48"/>
      <c r="R183" s="48"/>
      <c r="U183" s="79"/>
      <c r="AH183" s="163"/>
    </row>
    <row r="184" spans="8:34" s="13" customFormat="1" x14ac:dyDescent="0.25">
      <c r="H184" s="164"/>
      <c r="I184" s="164"/>
      <c r="M184" s="164"/>
      <c r="P184" s="165"/>
      <c r="Q184" s="48"/>
      <c r="R184" s="48"/>
      <c r="U184" s="79"/>
      <c r="AH184" s="163"/>
    </row>
    <row r="185" spans="8:34" s="13" customFormat="1" x14ac:dyDescent="0.25">
      <c r="H185" s="164"/>
      <c r="I185" s="164"/>
      <c r="M185" s="164"/>
      <c r="P185" s="165"/>
      <c r="Q185" s="48"/>
      <c r="R185" s="48"/>
      <c r="U185" s="79"/>
      <c r="AH185" s="163"/>
    </row>
    <row r="186" spans="8:34" s="13" customFormat="1" x14ac:dyDescent="0.25">
      <c r="H186" s="164"/>
      <c r="I186" s="164"/>
      <c r="M186" s="164"/>
      <c r="P186" s="165"/>
      <c r="Q186" s="48"/>
      <c r="R186" s="48"/>
      <c r="U186" s="79"/>
      <c r="AH186" s="163"/>
    </row>
    <row r="187" spans="8:34" s="13" customFormat="1" x14ac:dyDescent="0.25">
      <c r="H187" s="164"/>
      <c r="I187" s="164"/>
      <c r="M187" s="164"/>
      <c r="P187" s="165"/>
      <c r="Q187" s="48"/>
      <c r="R187" s="48"/>
      <c r="U187" s="79"/>
      <c r="AH187" s="163"/>
    </row>
    <row r="188" spans="8:34" s="13" customFormat="1" x14ac:dyDescent="0.25">
      <c r="H188" s="164"/>
      <c r="I188" s="164"/>
      <c r="M188" s="164"/>
      <c r="P188" s="165"/>
      <c r="Q188" s="48"/>
      <c r="R188" s="48"/>
      <c r="U188" s="79"/>
      <c r="AH188" s="163"/>
    </row>
    <row r="189" spans="8:34" s="13" customFormat="1" x14ac:dyDescent="0.25">
      <c r="H189" s="164"/>
      <c r="I189" s="164"/>
      <c r="M189" s="164"/>
      <c r="P189" s="165"/>
      <c r="Q189" s="48"/>
      <c r="R189" s="48"/>
      <c r="U189" s="79"/>
      <c r="AH189" s="163"/>
    </row>
    <row r="190" spans="8:34" s="13" customFormat="1" x14ac:dyDescent="0.25">
      <c r="H190" s="164"/>
      <c r="I190" s="164"/>
      <c r="M190" s="164"/>
      <c r="P190" s="165"/>
      <c r="Q190" s="48"/>
      <c r="R190" s="48"/>
      <c r="U190" s="79"/>
      <c r="AH190" s="163"/>
    </row>
    <row r="191" spans="8:34" s="13" customFormat="1" x14ac:dyDescent="0.25">
      <c r="H191" s="164"/>
      <c r="I191" s="164"/>
      <c r="M191" s="164"/>
      <c r="P191" s="165"/>
      <c r="Q191" s="48"/>
      <c r="R191" s="48"/>
      <c r="U191" s="79"/>
      <c r="AH191" s="163"/>
    </row>
    <row r="192" spans="8:34" s="13" customFormat="1" x14ac:dyDescent="0.25">
      <c r="H192" s="164"/>
      <c r="I192" s="164"/>
      <c r="M192" s="164"/>
      <c r="P192" s="165"/>
      <c r="Q192" s="48"/>
      <c r="R192" s="48"/>
      <c r="U192" s="79"/>
      <c r="AH192" s="163"/>
    </row>
    <row r="193" spans="8:34" s="13" customFormat="1" x14ac:dyDescent="0.25">
      <c r="H193" s="164"/>
      <c r="I193" s="164"/>
      <c r="M193" s="164"/>
      <c r="P193" s="165"/>
      <c r="Q193" s="48"/>
      <c r="R193" s="48"/>
      <c r="U193" s="79"/>
      <c r="AH193" s="163"/>
    </row>
    <row r="194" spans="8:34" s="13" customFormat="1" x14ac:dyDescent="0.25">
      <c r="H194" s="164"/>
      <c r="I194" s="164"/>
      <c r="M194" s="164"/>
      <c r="P194" s="165"/>
      <c r="Q194" s="48"/>
      <c r="R194" s="48"/>
      <c r="U194" s="79"/>
      <c r="AH194" s="163"/>
    </row>
    <row r="195" spans="8:34" s="13" customFormat="1" x14ac:dyDescent="0.25">
      <c r="H195" s="164"/>
      <c r="I195" s="164"/>
      <c r="M195" s="164"/>
      <c r="P195" s="165"/>
      <c r="Q195" s="48"/>
      <c r="R195" s="48"/>
      <c r="U195" s="79"/>
      <c r="AH195" s="163"/>
    </row>
    <row r="196" spans="8:34" s="13" customFormat="1" x14ac:dyDescent="0.25">
      <c r="H196" s="164"/>
      <c r="I196" s="164"/>
      <c r="M196" s="164"/>
      <c r="P196" s="165"/>
      <c r="Q196" s="48"/>
      <c r="R196" s="48"/>
      <c r="U196" s="79"/>
      <c r="AH196" s="163"/>
    </row>
    <row r="197" spans="8:34" s="13" customFormat="1" x14ac:dyDescent="0.25">
      <c r="H197" s="164"/>
      <c r="I197" s="164"/>
      <c r="M197" s="164"/>
      <c r="P197" s="165"/>
      <c r="Q197" s="48"/>
      <c r="R197" s="48"/>
      <c r="U197" s="79"/>
      <c r="AH197" s="163"/>
    </row>
    <row r="198" spans="8:34" s="13" customFormat="1" x14ac:dyDescent="0.25">
      <c r="H198" s="164"/>
      <c r="I198" s="164"/>
      <c r="M198" s="164"/>
      <c r="P198" s="165"/>
      <c r="Q198" s="48"/>
      <c r="R198" s="48"/>
      <c r="U198" s="79"/>
      <c r="AH198" s="163"/>
    </row>
    <row r="199" spans="8:34" s="13" customFormat="1" x14ac:dyDescent="0.25">
      <c r="H199" s="164"/>
      <c r="I199" s="164"/>
      <c r="M199" s="164"/>
      <c r="P199" s="165"/>
      <c r="Q199" s="48"/>
      <c r="R199" s="48"/>
      <c r="U199" s="79"/>
      <c r="AH199" s="163"/>
    </row>
    <row r="200" spans="8:34" s="13" customFormat="1" x14ac:dyDescent="0.25">
      <c r="H200" s="164"/>
      <c r="I200" s="164"/>
      <c r="M200" s="164"/>
      <c r="P200" s="165"/>
      <c r="Q200" s="48"/>
      <c r="R200" s="48"/>
      <c r="U200" s="79"/>
      <c r="AH200" s="163"/>
    </row>
    <row r="201" spans="8:34" s="13" customFormat="1" x14ac:dyDescent="0.25">
      <c r="H201" s="164"/>
      <c r="I201" s="164"/>
      <c r="M201" s="164"/>
      <c r="P201" s="165"/>
      <c r="Q201" s="48"/>
      <c r="R201" s="48"/>
      <c r="U201" s="79"/>
      <c r="AH201" s="163"/>
    </row>
    <row r="202" spans="8:34" s="13" customFormat="1" x14ac:dyDescent="0.25">
      <c r="H202" s="164"/>
      <c r="I202" s="164"/>
      <c r="M202" s="164"/>
      <c r="P202" s="165"/>
      <c r="Q202" s="48"/>
      <c r="R202" s="48"/>
      <c r="U202" s="79"/>
      <c r="AH202" s="163"/>
    </row>
    <row r="203" spans="8:34" s="13" customFormat="1" x14ac:dyDescent="0.25">
      <c r="H203" s="164"/>
      <c r="I203" s="164"/>
      <c r="M203" s="164"/>
      <c r="P203" s="165"/>
      <c r="Q203" s="48"/>
      <c r="R203" s="48"/>
      <c r="U203" s="79"/>
      <c r="AH203" s="163"/>
    </row>
    <row r="204" spans="8:34" s="13" customFormat="1" x14ac:dyDescent="0.25">
      <c r="H204" s="164"/>
      <c r="I204" s="164"/>
      <c r="M204" s="164"/>
      <c r="P204" s="165"/>
      <c r="Q204" s="48"/>
      <c r="R204" s="48"/>
      <c r="U204" s="79"/>
      <c r="AH204" s="163"/>
    </row>
    <row r="205" spans="8:34" s="13" customFormat="1" x14ac:dyDescent="0.25">
      <c r="H205" s="164"/>
      <c r="I205" s="164"/>
      <c r="M205" s="164"/>
      <c r="P205" s="165"/>
      <c r="Q205" s="48"/>
      <c r="R205" s="48"/>
      <c r="U205" s="79"/>
      <c r="AH205" s="163"/>
    </row>
    <row r="206" spans="8:34" s="13" customFormat="1" x14ac:dyDescent="0.25">
      <c r="H206" s="164"/>
      <c r="I206" s="164"/>
      <c r="M206" s="164"/>
      <c r="P206" s="165"/>
      <c r="Q206" s="48"/>
      <c r="R206" s="48"/>
      <c r="U206" s="79"/>
      <c r="AH206" s="163"/>
    </row>
    <row r="207" spans="8:34" s="13" customFormat="1" x14ac:dyDescent="0.25">
      <c r="H207" s="164"/>
      <c r="I207" s="164"/>
      <c r="M207" s="164"/>
      <c r="P207" s="165"/>
      <c r="Q207" s="48"/>
      <c r="R207" s="48"/>
      <c r="U207" s="79"/>
      <c r="AH207" s="163"/>
    </row>
    <row r="208" spans="8:34" s="13" customFormat="1" x14ac:dyDescent="0.25">
      <c r="H208" s="164"/>
      <c r="I208" s="164"/>
      <c r="M208" s="164"/>
      <c r="P208" s="165"/>
      <c r="Q208" s="48"/>
      <c r="R208" s="48"/>
      <c r="U208" s="79"/>
      <c r="AH208" s="163"/>
    </row>
    <row r="209" spans="8:34" s="13" customFormat="1" x14ac:dyDescent="0.25">
      <c r="H209" s="164"/>
      <c r="I209" s="164"/>
      <c r="M209" s="164"/>
      <c r="P209" s="165"/>
      <c r="Q209" s="48"/>
      <c r="R209" s="48"/>
      <c r="U209" s="79"/>
      <c r="AH209" s="163"/>
    </row>
    <row r="210" spans="8:34" s="13" customFormat="1" x14ac:dyDescent="0.25">
      <c r="H210" s="164"/>
      <c r="I210" s="164"/>
      <c r="M210" s="164"/>
      <c r="P210" s="165"/>
      <c r="Q210" s="48"/>
      <c r="R210" s="48"/>
      <c r="U210" s="79"/>
      <c r="AH210" s="163"/>
    </row>
    <row r="211" spans="8:34" s="13" customFormat="1" x14ac:dyDescent="0.25">
      <c r="H211" s="164"/>
      <c r="I211" s="164"/>
      <c r="M211" s="164"/>
      <c r="P211" s="165"/>
      <c r="Q211" s="48"/>
      <c r="R211" s="48"/>
      <c r="U211" s="79"/>
      <c r="AH211" s="163"/>
    </row>
    <row r="212" spans="8:34" s="13" customFormat="1" x14ac:dyDescent="0.25">
      <c r="H212" s="164"/>
      <c r="I212" s="164"/>
      <c r="M212" s="164"/>
      <c r="P212" s="165"/>
      <c r="Q212" s="48"/>
      <c r="R212" s="48"/>
      <c r="U212" s="79"/>
      <c r="AH212" s="163"/>
    </row>
    <row r="213" spans="8:34" s="13" customFormat="1" x14ac:dyDescent="0.25">
      <c r="H213" s="164"/>
      <c r="I213" s="164"/>
      <c r="M213" s="164"/>
      <c r="P213" s="165"/>
      <c r="Q213" s="48"/>
      <c r="R213" s="48"/>
      <c r="U213" s="79"/>
      <c r="AH213" s="163"/>
    </row>
    <row r="214" spans="8:34" s="13" customFormat="1" x14ac:dyDescent="0.25">
      <c r="H214" s="164"/>
      <c r="I214" s="164"/>
      <c r="M214" s="164"/>
      <c r="P214" s="165"/>
      <c r="Q214" s="48"/>
      <c r="R214" s="48"/>
      <c r="U214" s="79"/>
      <c r="AH214" s="163"/>
    </row>
    <row r="215" spans="8:34" s="13" customFormat="1" x14ac:dyDescent="0.25">
      <c r="H215" s="164"/>
      <c r="I215" s="164"/>
      <c r="M215" s="164"/>
      <c r="P215" s="165"/>
      <c r="Q215" s="48"/>
      <c r="R215" s="48"/>
      <c r="U215" s="79"/>
      <c r="AH215" s="163"/>
    </row>
    <row r="216" spans="8:34" s="13" customFormat="1" x14ac:dyDescent="0.25">
      <c r="H216" s="164"/>
      <c r="I216" s="164"/>
      <c r="M216" s="164"/>
      <c r="P216" s="165"/>
      <c r="Q216" s="48"/>
      <c r="R216" s="48"/>
      <c r="U216" s="79"/>
      <c r="AH216" s="163"/>
    </row>
    <row r="217" spans="8:34" s="13" customFormat="1" x14ac:dyDescent="0.25">
      <c r="H217" s="164"/>
      <c r="I217" s="164"/>
      <c r="M217" s="164"/>
      <c r="P217" s="165"/>
      <c r="Q217" s="48"/>
      <c r="R217" s="48"/>
      <c r="U217" s="79"/>
      <c r="AH217" s="163"/>
    </row>
    <row r="218" spans="8:34" s="13" customFormat="1" x14ac:dyDescent="0.25">
      <c r="H218" s="164"/>
      <c r="I218" s="164"/>
      <c r="M218" s="164"/>
      <c r="P218" s="165"/>
      <c r="Q218" s="48"/>
      <c r="R218" s="48"/>
      <c r="U218" s="79"/>
      <c r="AH218" s="163"/>
    </row>
    <row r="219" spans="8:34" s="13" customFormat="1" x14ac:dyDescent="0.25">
      <c r="H219" s="164"/>
      <c r="I219" s="164"/>
      <c r="M219" s="164"/>
      <c r="P219" s="165"/>
      <c r="Q219" s="48"/>
      <c r="R219" s="48"/>
      <c r="U219" s="79"/>
      <c r="AH219" s="163"/>
    </row>
    <row r="220" spans="8:34" s="13" customFormat="1" x14ac:dyDescent="0.25">
      <c r="H220" s="164"/>
      <c r="I220" s="164"/>
      <c r="M220" s="164"/>
      <c r="P220" s="165"/>
      <c r="Q220" s="48"/>
      <c r="R220" s="48"/>
      <c r="U220" s="79"/>
      <c r="AH220" s="163"/>
    </row>
    <row r="221" spans="8:34" s="13" customFormat="1" x14ac:dyDescent="0.25">
      <c r="H221" s="164"/>
      <c r="I221" s="164"/>
      <c r="M221" s="164"/>
      <c r="P221" s="165"/>
      <c r="Q221" s="48"/>
      <c r="R221" s="48"/>
      <c r="U221" s="79"/>
      <c r="AH221" s="163"/>
    </row>
    <row r="222" spans="8:34" s="13" customFormat="1" x14ac:dyDescent="0.25">
      <c r="H222" s="164"/>
      <c r="I222" s="164"/>
      <c r="M222" s="164"/>
      <c r="P222" s="165"/>
      <c r="Q222" s="48"/>
      <c r="R222" s="48"/>
      <c r="U222" s="79"/>
      <c r="AH222" s="163"/>
    </row>
    <row r="223" spans="8:34" s="13" customFormat="1" x14ac:dyDescent="0.25">
      <c r="H223" s="164"/>
      <c r="I223" s="164"/>
      <c r="M223" s="164"/>
      <c r="P223" s="165"/>
      <c r="Q223" s="48"/>
      <c r="R223" s="48"/>
      <c r="U223" s="79"/>
      <c r="AH223" s="163"/>
    </row>
    <row r="224" spans="8:34" s="13" customFormat="1" x14ac:dyDescent="0.25">
      <c r="H224" s="164"/>
      <c r="I224" s="164"/>
      <c r="M224" s="164"/>
      <c r="P224" s="165"/>
      <c r="Q224" s="48"/>
      <c r="R224" s="48"/>
      <c r="U224" s="79"/>
      <c r="AH224" s="163"/>
    </row>
    <row r="225" spans="8:34" s="13" customFormat="1" x14ac:dyDescent="0.25">
      <c r="H225" s="164"/>
      <c r="I225" s="164"/>
      <c r="M225" s="164"/>
      <c r="P225" s="165"/>
      <c r="Q225" s="48"/>
      <c r="R225" s="48"/>
      <c r="U225" s="79"/>
      <c r="AH225" s="163"/>
    </row>
    <row r="226" spans="8:34" s="13" customFormat="1" x14ac:dyDescent="0.25">
      <c r="H226" s="164"/>
      <c r="I226" s="164"/>
      <c r="M226" s="164"/>
      <c r="P226" s="165"/>
      <c r="Q226" s="48"/>
      <c r="R226" s="48"/>
      <c r="U226" s="79"/>
      <c r="AH226" s="163"/>
    </row>
    <row r="227" spans="8:34" s="13" customFormat="1" x14ac:dyDescent="0.25">
      <c r="H227" s="164"/>
      <c r="I227" s="164"/>
      <c r="M227" s="164"/>
      <c r="P227" s="165"/>
      <c r="Q227" s="48"/>
      <c r="R227" s="48"/>
      <c r="U227" s="79"/>
      <c r="AH227" s="163"/>
    </row>
    <row r="228" spans="8:34" s="13" customFormat="1" x14ac:dyDescent="0.25">
      <c r="H228" s="164"/>
      <c r="I228" s="164"/>
      <c r="M228" s="164"/>
      <c r="P228" s="165"/>
      <c r="Q228" s="48"/>
      <c r="R228" s="48"/>
      <c r="U228" s="79"/>
      <c r="AH228" s="163"/>
    </row>
    <row r="229" spans="8:34" s="13" customFormat="1" x14ac:dyDescent="0.25">
      <c r="H229" s="164"/>
      <c r="I229" s="164"/>
      <c r="M229" s="164"/>
      <c r="P229" s="165"/>
      <c r="Q229" s="48"/>
      <c r="R229" s="48"/>
      <c r="U229" s="79"/>
      <c r="AH229" s="163"/>
    </row>
    <row r="230" spans="8:34" s="13" customFormat="1" x14ac:dyDescent="0.25">
      <c r="H230" s="164"/>
      <c r="I230" s="164"/>
      <c r="M230" s="164"/>
      <c r="P230" s="165"/>
      <c r="Q230" s="48"/>
      <c r="R230" s="48"/>
      <c r="U230" s="79"/>
      <c r="AH230" s="163"/>
    </row>
    <row r="231" spans="8:34" s="13" customFormat="1" x14ac:dyDescent="0.25">
      <c r="H231" s="164"/>
      <c r="I231" s="164"/>
      <c r="M231" s="164"/>
      <c r="P231" s="165"/>
      <c r="Q231" s="48"/>
      <c r="R231" s="48"/>
      <c r="U231" s="79"/>
      <c r="AH231" s="163"/>
    </row>
    <row r="232" spans="8:34" s="13" customFormat="1" x14ac:dyDescent="0.25">
      <c r="H232" s="164"/>
      <c r="I232" s="164"/>
      <c r="M232" s="164"/>
      <c r="P232" s="165"/>
      <c r="Q232" s="48"/>
      <c r="R232" s="48"/>
      <c r="U232" s="79"/>
      <c r="AH232" s="163"/>
    </row>
    <row r="233" spans="8:34" s="13" customFormat="1" x14ac:dyDescent="0.25">
      <c r="H233" s="164"/>
      <c r="I233" s="164"/>
      <c r="M233" s="164"/>
      <c r="P233" s="165"/>
      <c r="Q233" s="48"/>
      <c r="R233" s="48"/>
      <c r="U233" s="79"/>
      <c r="AH233" s="163"/>
    </row>
    <row r="234" spans="8:34" s="13" customFormat="1" x14ac:dyDescent="0.25">
      <c r="H234" s="164"/>
      <c r="I234" s="164"/>
      <c r="M234" s="164"/>
      <c r="P234" s="165"/>
      <c r="Q234" s="48"/>
      <c r="R234" s="48"/>
      <c r="U234" s="79"/>
      <c r="AH234" s="163"/>
    </row>
    <row r="235" spans="8:34" s="13" customFormat="1" x14ac:dyDescent="0.25">
      <c r="H235" s="164"/>
      <c r="I235" s="164"/>
      <c r="M235" s="164"/>
      <c r="P235" s="165"/>
      <c r="Q235" s="48"/>
      <c r="R235" s="48"/>
      <c r="U235" s="79"/>
      <c r="AH235" s="163"/>
    </row>
    <row r="236" spans="8:34" s="13" customFormat="1" x14ac:dyDescent="0.25">
      <c r="H236" s="164"/>
      <c r="I236" s="164"/>
      <c r="M236" s="164"/>
      <c r="P236" s="165"/>
      <c r="Q236" s="48"/>
      <c r="R236" s="48"/>
      <c r="U236" s="79"/>
      <c r="AH236" s="163"/>
    </row>
    <row r="237" spans="8:34" s="13" customFormat="1" x14ac:dyDescent="0.25">
      <c r="H237" s="164"/>
      <c r="I237" s="164"/>
      <c r="M237" s="164"/>
      <c r="P237" s="165"/>
      <c r="Q237" s="48"/>
      <c r="R237" s="48"/>
      <c r="U237" s="79"/>
      <c r="AH237" s="163"/>
    </row>
    <row r="238" spans="8:34" s="13" customFormat="1" x14ac:dyDescent="0.25">
      <c r="H238" s="164"/>
      <c r="I238" s="164"/>
      <c r="M238" s="164"/>
      <c r="P238" s="165"/>
      <c r="Q238" s="48"/>
      <c r="R238" s="48"/>
      <c r="U238" s="79"/>
      <c r="AH238" s="163"/>
    </row>
    <row r="239" spans="8:34" s="13" customFormat="1" x14ac:dyDescent="0.25">
      <c r="H239" s="164"/>
      <c r="I239" s="164"/>
      <c r="M239" s="164"/>
      <c r="P239" s="165"/>
      <c r="Q239" s="48"/>
      <c r="R239" s="48"/>
      <c r="U239" s="79"/>
      <c r="AH239" s="163"/>
    </row>
    <row r="240" spans="8:34" s="13" customFormat="1" x14ac:dyDescent="0.25">
      <c r="H240" s="164"/>
      <c r="I240" s="164"/>
      <c r="M240" s="164"/>
      <c r="P240" s="165"/>
      <c r="Q240" s="48"/>
      <c r="R240" s="48"/>
      <c r="U240" s="79"/>
      <c r="AH240" s="163"/>
    </row>
    <row r="241" spans="8:34" s="13" customFormat="1" x14ac:dyDescent="0.25">
      <c r="H241" s="164"/>
      <c r="I241" s="164"/>
      <c r="M241" s="164"/>
      <c r="P241" s="165"/>
      <c r="Q241" s="48"/>
      <c r="R241" s="48"/>
      <c r="U241" s="79"/>
      <c r="AH241" s="163"/>
    </row>
    <row r="242" spans="8:34" s="13" customFormat="1" x14ac:dyDescent="0.25">
      <c r="H242" s="164"/>
      <c r="I242" s="164"/>
      <c r="M242" s="164"/>
      <c r="P242" s="165"/>
      <c r="Q242" s="48"/>
      <c r="R242" s="48"/>
      <c r="U242" s="79"/>
      <c r="AH242" s="163"/>
    </row>
    <row r="243" spans="8:34" s="13" customFormat="1" x14ac:dyDescent="0.25">
      <c r="H243" s="164"/>
      <c r="I243" s="164"/>
      <c r="M243" s="164"/>
      <c r="P243" s="165"/>
      <c r="Q243" s="48"/>
      <c r="R243" s="48"/>
      <c r="U243" s="79"/>
      <c r="AH243" s="163"/>
    </row>
    <row r="244" spans="8:34" s="13" customFormat="1" x14ac:dyDescent="0.25">
      <c r="H244" s="164"/>
      <c r="I244" s="164"/>
      <c r="M244" s="164"/>
      <c r="P244" s="165"/>
      <c r="Q244" s="48"/>
      <c r="R244" s="48"/>
      <c r="U244" s="79"/>
      <c r="AH244" s="163"/>
    </row>
    <row r="245" spans="8:34" s="13" customFormat="1" x14ac:dyDescent="0.25">
      <c r="H245" s="164"/>
      <c r="I245" s="164"/>
      <c r="M245" s="164"/>
      <c r="P245" s="165"/>
      <c r="Q245" s="48"/>
      <c r="R245" s="48"/>
      <c r="U245" s="79"/>
      <c r="AH245" s="163"/>
    </row>
    <row r="246" spans="8:34" s="13" customFormat="1" x14ac:dyDescent="0.25">
      <c r="H246" s="164"/>
      <c r="I246" s="164"/>
      <c r="M246" s="164"/>
      <c r="P246" s="165"/>
      <c r="Q246" s="48"/>
      <c r="R246" s="48"/>
      <c r="U246" s="79"/>
      <c r="AH246" s="163"/>
    </row>
    <row r="247" spans="8:34" s="13" customFormat="1" x14ac:dyDescent="0.25">
      <c r="H247" s="164"/>
      <c r="I247" s="164"/>
      <c r="M247" s="164"/>
      <c r="P247" s="165"/>
      <c r="Q247" s="48"/>
      <c r="R247" s="48"/>
      <c r="U247" s="79"/>
      <c r="AH247" s="163"/>
    </row>
    <row r="248" spans="8:34" s="13" customFormat="1" x14ac:dyDescent="0.25">
      <c r="H248" s="164"/>
      <c r="I248" s="164"/>
      <c r="M248" s="164"/>
      <c r="P248" s="165"/>
      <c r="Q248" s="48"/>
      <c r="R248" s="48"/>
      <c r="U248" s="79"/>
      <c r="AH248" s="163"/>
    </row>
    <row r="249" spans="8:34" s="13" customFormat="1" x14ac:dyDescent="0.25">
      <c r="H249" s="164"/>
      <c r="I249" s="164"/>
      <c r="M249" s="164"/>
      <c r="P249" s="165"/>
      <c r="Q249" s="48"/>
      <c r="R249" s="48"/>
      <c r="U249" s="79"/>
      <c r="AH249" s="163"/>
    </row>
    <row r="250" spans="8:34" s="13" customFormat="1" x14ac:dyDescent="0.25">
      <c r="H250" s="164"/>
      <c r="I250" s="164"/>
      <c r="M250" s="164"/>
      <c r="P250" s="165"/>
      <c r="Q250" s="48"/>
      <c r="R250" s="48"/>
      <c r="U250" s="79"/>
      <c r="AH250" s="163"/>
    </row>
    <row r="251" spans="8:34" s="13" customFormat="1" x14ac:dyDescent="0.25">
      <c r="H251" s="164"/>
      <c r="I251" s="164"/>
      <c r="M251" s="164"/>
      <c r="P251" s="165"/>
      <c r="Q251" s="48"/>
      <c r="R251" s="48"/>
      <c r="U251" s="79"/>
      <c r="AH251" s="163"/>
    </row>
    <row r="252" spans="8:34" s="13" customFormat="1" x14ac:dyDescent="0.25">
      <c r="H252" s="164"/>
      <c r="I252" s="164"/>
      <c r="M252" s="164"/>
      <c r="P252" s="165"/>
      <c r="Q252" s="48"/>
      <c r="R252" s="48"/>
      <c r="U252" s="79"/>
      <c r="AH252" s="163"/>
    </row>
    <row r="253" spans="8:34" s="13" customFormat="1" x14ac:dyDescent="0.25">
      <c r="H253" s="164"/>
      <c r="I253" s="164"/>
      <c r="M253" s="164"/>
      <c r="P253" s="165"/>
      <c r="Q253" s="48"/>
      <c r="R253" s="48"/>
      <c r="U253" s="79"/>
      <c r="AH253" s="163"/>
    </row>
    <row r="254" spans="8:34" s="13" customFormat="1" x14ac:dyDescent="0.25">
      <c r="H254" s="164"/>
      <c r="I254" s="164"/>
      <c r="M254" s="164"/>
      <c r="P254" s="165"/>
      <c r="Q254" s="48"/>
      <c r="R254" s="48"/>
      <c r="U254" s="79"/>
      <c r="AH254" s="163"/>
    </row>
    <row r="255" spans="8:34" s="13" customFormat="1" x14ac:dyDescent="0.25">
      <c r="H255" s="164"/>
      <c r="I255" s="164"/>
      <c r="M255" s="164"/>
      <c r="P255" s="165"/>
      <c r="Q255" s="48"/>
      <c r="R255" s="48"/>
      <c r="U255" s="79"/>
      <c r="AH255" s="163"/>
    </row>
    <row r="256" spans="8:34" s="13" customFormat="1" x14ac:dyDescent="0.25">
      <c r="H256" s="164"/>
      <c r="I256" s="164"/>
      <c r="M256" s="164"/>
      <c r="P256" s="165"/>
      <c r="Q256" s="48"/>
      <c r="R256" s="48"/>
      <c r="U256" s="79"/>
      <c r="AH256" s="163"/>
    </row>
    <row r="257" spans="8:34" s="13" customFormat="1" x14ac:dyDescent="0.25">
      <c r="H257" s="164"/>
      <c r="I257" s="164"/>
      <c r="M257" s="164"/>
      <c r="P257" s="165"/>
      <c r="Q257" s="48"/>
      <c r="R257" s="48"/>
      <c r="U257" s="79"/>
      <c r="AH257" s="163"/>
    </row>
    <row r="258" spans="8:34" s="13" customFormat="1" x14ac:dyDescent="0.25">
      <c r="H258" s="164"/>
      <c r="I258" s="164"/>
      <c r="M258" s="164"/>
      <c r="P258" s="165"/>
      <c r="Q258" s="48"/>
      <c r="R258" s="48"/>
      <c r="U258" s="79"/>
      <c r="AH258" s="163"/>
    </row>
    <row r="259" spans="8:34" s="13" customFormat="1" x14ac:dyDescent="0.25">
      <c r="H259" s="164"/>
      <c r="I259" s="164"/>
      <c r="M259" s="164"/>
      <c r="P259" s="165"/>
      <c r="Q259" s="48"/>
      <c r="R259" s="48"/>
      <c r="U259" s="79"/>
      <c r="AH259" s="163"/>
    </row>
    <row r="260" spans="8:34" s="13" customFormat="1" x14ac:dyDescent="0.25">
      <c r="H260" s="164"/>
      <c r="I260" s="164"/>
      <c r="M260" s="164"/>
      <c r="P260" s="165"/>
      <c r="Q260" s="48"/>
      <c r="R260" s="48"/>
      <c r="U260" s="79"/>
      <c r="AH260" s="163"/>
    </row>
    <row r="261" spans="8:34" s="13" customFormat="1" x14ac:dyDescent="0.25">
      <c r="H261" s="164"/>
      <c r="I261" s="164"/>
      <c r="M261" s="164"/>
      <c r="P261" s="165"/>
      <c r="Q261" s="48"/>
      <c r="R261" s="48"/>
      <c r="U261" s="79"/>
      <c r="AH261" s="163"/>
    </row>
    <row r="262" spans="8:34" s="13" customFormat="1" x14ac:dyDescent="0.25">
      <c r="H262" s="164"/>
      <c r="I262" s="164"/>
      <c r="M262" s="164"/>
      <c r="P262" s="165"/>
      <c r="Q262" s="48"/>
      <c r="R262" s="48"/>
      <c r="U262" s="79"/>
      <c r="AH262" s="163"/>
    </row>
    <row r="263" spans="8:34" s="13" customFormat="1" x14ac:dyDescent="0.25">
      <c r="H263" s="164"/>
      <c r="I263" s="164"/>
      <c r="M263" s="164"/>
      <c r="P263" s="165"/>
      <c r="Q263" s="48"/>
      <c r="R263" s="48"/>
      <c r="U263" s="79"/>
      <c r="AH263" s="163"/>
    </row>
    <row r="264" spans="8:34" s="13" customFormat="1" x14ac:dyDescent="0.25">
      <c r="H264" s="164"/>
      <c r="I264" s="164"/>
      <c r="M264" s="164"/>
      <c r="P264" s="165"/>
      <c r="Q264" s="48"/>
      <c r="R264" s="48"/>
      <c r="U264" s="79"/>
      <c r="AH264" s="163"/>
    </row>
    <row r="265" spans="8:34" s="13" customFormat="1" x14ac:dyDescent="0.25">
      <c r="H265" s="164"/>
      <c r="I265" s="164"/>
      <c r="M265" s="164"/>
      <c r="P265" s="165"/>
      <c r="Q265" s="48"/>
      <c r="R265" s="48"/>
      <c r="U265" s="79"/>
      <c r="AH265" s="163"/>
    </row>
    <row r="266" spans="8:34" s="13" customFormat="1" x14ac:dyDescent="0.25">
      <c r="H266" s="164"/>
      <c r="I266" s="164"/>
      <c r="M266" s="164"/>
      <c r="P266" s="165"/>
      <c r="Q266" s="48"/>
      <c r="R266" s="48"/>
      <c r="U266" s="79"/>
      <c r="AH266" s="163"/>
    </row>
    <row r="267" spans="8:34" s="13" customFormat="1" x14ac:dyDescent="0.25">
      <c r="H267" s="164"/>
      <c r="I267" s="164"/>
      <c r="M267" s="164"/>
      <c r="P267" s="165"/>
      <c r="Q267" s="48"/>
      <c r="R267" s="48"/>
      <c r="U267" s="79"/>
      <c r="AH267" s="163"/>
    </row>
    <row r="268" spans="8:34" s="13" customFormat="1" x14ac:dyDescent="0.25">
      <c r="H268" s="164"/>
      <c r="I268" s="164"/>
      <c r="M268" s="164"/>
      <c r="P268" s="165"/>
      <c r="Q268" s="48"/>
      <c r="R268" s="48"/>
      <c r="U268" s="79"/>
      <c r="AH268" s="163"/>
    </row>
    <row r="269" spans="8:34" s="13" customFormat="1" x14ac:dyDescent="0.25">
      <c r="H269" s="164"/>
      <c r="I269" s="164"/>
      <c r="M269" s="164"/>
      <c r="P269" s="165"/>
      <c r="Q269" s="48"/>
      <c r="R269" s="48"/>
      <c r="U269" s="79"/>
      <c r="AH269" s="163"/>
    </row>
    <row r="270" spans="8:34" s="13" customFormat="1" x14ac:dyDescent="0.25">
      <c r="H270" s="164"/>
      <c r="I270" s="164"/>
      <c r="M270" s="164"/>
      <c r="P270" s="165"/>
      <c r="Q270" s="48"/>
      <c r="R270" s="48"/>
      <c r="U270" s="79"/>
      <c r="AH270" s="163"/>
    </row>
    <row r="271" spans="8:34" s="13" customFormat="1" x14ac:dyDescent="0.25">
      <c r="H271" s="164"/>
      <c r="I271" s="164"/>
      <c r="M271" s="164"/>
      <c r="P271" s="165"/>
      <c r="Q271" s="48"/>
      <c r="R271" s="48"/>
      <c r="U271" s="79"/>
      <c r="AH271" s="163"/>
    </row>
    <row r="272" spans="8:34" s="13" customFormat="1" x14ac:dyDescent="0.25">
      <c r="H272" s="164"/>
      <c r="I272" s="164"/>
      <c r="M272" s="164"/>
      <c r="P272" s="165"/>
      <c r="Q272" s="48"/>
      <c r="R272" s="48"/>
      <c r="U272" s="79"/>
      <c r="AH272" s="163"/>
    </row>
    <row r="273" spans="8:34" s="13" customFormat="1" x14ac:dyDescent="0.25">
      <c r="H273" s="164"/>
      <c r="I273" s="164"/>
      <c r="M273" s="164"/>
      <c r="P273" s="165"/>
      <c r="Q273" s="48"/>
      <c r="R273" s="48"/>
      <c r="U273" s="79"/>
      <c r="AH273" s="163"/>
    </row>
    <row r="274" spans="8:34" s="13" customFormat="1" x14ac:dyDescent="0.25">
      <c r="H274" s="164"/>
      <c r="I274" s="164"/>
      <c r="M274" s="164"/>
      <c r="P274" s="165"/>
      <c r="Q274" s="48"/>
      <c r="R274" s="48"/>
      <c r="U274" s="79"/>
      <c r="AH274" s="163"/>
    </row>
    <row r="275" spans="8:34" s="13" customFormat="1" x14ac:dyDescent="0.25">
      <c r="H275" s="164"/>
      <c r="I275" s="164"/>
      <c r="M275" s="164"/>
      <c r="P275" s="165"/>
      <c r="Q275" s="48"/>
      <c r="R275" s="48"/>
      <c r="U275" s="79"/>
      <c r="AH275" s="163"/>
    </row>
    <row r="276" spans="8:34" s="13" customFormat="1" x14ac:dyDescent="0.25">
      <c r="H276" s="164"/>
      <c r="I276" s="164"/>
      <c r="M276" s="164"/>
      <c r="P276" s="165"/>
      <c r="Q276" s="48"/>
      <c r="R276" s="48"/>
      <c r="U276" s="79"/>
      <c r="AH276" s="163"/>
    </row>
    <row r="277" spans="8:34" s="13" customFormat="1" x14ac:dyDescent="0.25">
      <c r="H277" s="164"/>
      <c r="I277" s="164"/>
      <c r="M277" s="164"/>
      <c r="P277" s="165"/>
      <c r="Q277" s="48"/>
      <c r="R277" s="48"/>
      <c r="U277" s="79"/>
      <c r="AH277" s="163"/>
    </row>
    <row r="278" spans="8:34" s="13" customFormat="1" x14ac:dyDescent="0.25">
      <c r="H278" s="164"/>
      <c r="I278" s="164"/>
      <c r="M278" s="164"/>
      <c r="P278" s="165"/>
      <c r="Q278" s="48"/>
      <c r="R278" s="48"/>
      <c r="U278" s="79"/>
      <c r="AH278" s="163"/>
    </row>
    <row r="279" spans="8:34" s="13" customFormat="1" x14ac:dyDescent="0.25">
      <c r="H279" s="164"/>
      <c r="I279" s="164"/>
      <c r="M279" s="164"/>
      <c r="P279" s="165"/>
      <c r="Q279" s="48"/>
      <c r="R279" s="48"/>
      <c r="U279" s="79"/>
      <c r="AH279" s="163"/>
    </row>
  </sheetData>
  <mergeCells count="204">
    <mergeCell ref="B138:B140"/>
    <mergeCell ref="C138:C143"/>
    <mergeCell ref="L151:N151"/>
    <mergeCell ref="L152:N152"/>
    <mergeCell ref="J125:J128"/>
    <mergeCell ref="L125:L128"/>
    <mergeCell ref="M125:M128"/>
    <mergeCell ref="N125:N128"/>
    <mergeCell ref="B97:B122"/>
    <mergeCell ref="C97:C122"/>
    <mergeCell ref="D97:D122"/>
    <mergeCell ref="J97:J98"/>
    <mergeCell ref="L94:L95"/>
    <mergeCell ref="M94:M95"/>
    <mergeCell ref="N94:N95"/>
    <mergeCell ref="E94:E95"/>
    <mergeCell ref="F94:F95"/>
    <mergeCell ref="G94:G95"/>
    <mergeCell ref="H94:H95"/>
    <mergeCell ref="I94:I95"/>
    <mergeCell ref="A134:A137"/>
    <mergeCell ref="C134:C137"/>
    <mergeCell ref="E134:E136"/>
    <mergeCell ref="J135:J136"/>
    <mergeCell ref="L135:L136"/>
    <mergeCell ref="C123:C124"/>
    <mergeCell ref="A125:A133"/>
    <mergeCell ref="C125:C133"/>
    <mergeCell ref="E125:E133"/>
    <mergeCell ref="G125:G128"/>
    <mergeCell ref="H125:H128"/>
    <mergeCell ref="N122:U122"/>
    <mergeCell ref="Q120:Q121"/>
    <mergeCell ref="Q102:Q103"/>
    <mergeCell ref="A62:A124"/>
    <mergeCell ref="C62:C65"/>
    <mergeCell ref="D91:D92"/>
    <mergeCell ref="E91:E92"/>
    <mergeCell ref="AG91:AG92"/>
    <mergeCell ref="AG81:AG84"/>
    <mergeCell ref="G86:G88"/>
    <mergeCell ref="H86:H88"/>
    <mergeCell ref="L86:L88"/>
    <mergeCell ref="M86:M88"/>
    <mergeCell ref="N86:N88"/>
    <mergeCell ref="AG86:AG88"/>
    <mergeCell ref="M89:M90"/>
    <mergeCell ref="N89:N90"/>
    <mergeCell ref="L81:L84"/>
    <mergeCell ref="M81:M84"/>
    <mergeCell ref="N81:N84"/>
    <mergeCell ref="J66:J70"/>
    <mergeCell ref="J76:J79"/>
    <mergeCell ref="L76:L78"/>
    <mergeCell ref="M76:M79"/>
    <mergeCell ref="N76:N79"/>
    <mergeCell ref="O76:O78"/>
    <mergeCell ref="I72:I74"/>
    <mergeCell ref="J72:J74"/>
    <mergeCell ref="L72:L74"/>
    <mergeCell ref="M72:M74"/>
    <mergeCell ref="N72:N74"/>
    <mergeCell ref="L66:L70"/>
    <mergeCell ref="M66:M70"/>
    <mergeCell ref="N66:N70"/>
    <mergeCell ref="D63:D65"/>
    <mergeCell ref="E63:E65"/>
    <mergeCell ref="I63:I64"/>
    <mergeCell ref="J63:J64"/>
    <mergeCell ref="C66:C74"/>
    <mergeCell ref="E66:E74"/>
    <mergeCell ref="G66:G70"/>
    <mergeCell ref="B75:B76"/>
    <mergeCell ref="C75:C96"/>
    <mergeCell ref="D75:D78"/>
    <mergeCell ref="E75:E80"/>
    <mergeCell ref="G76:G78"/>
    <mergeCell ref="I76:I79"/>
    <mergeCell ref="G89:G90"/>
    <mergeCell ref="H89:H90"/>
    <mergeCell ref="B94:B95"/>
    <mergeCell ref="G72:G74"/>
    <mergeCell ref="H72:H74"/>
    <mergeCell ref="G81:G84"/>
    <mergeCell ref="H81:H84"/>
    <mergeCell ref="J94:J95"/>
    <mergeCell ref="D94:D95"/>
    <mergeCell ref="H66:H70"/>
    <mergeCell ref="I66:I70"/>
    <mergeCell ref="A12:A36"/>
    <mergeCell ref="B12:B35"/>
    <mergeCell ref="C52:C55"/>
    <mergeCell ref="E56:E57"/>
    <mergeCell ref="I56:I57"/>
    <mergeCell ref="J56:J57"/>
    <mergeCell ref="L56:L57"/>
    <mergeCell ref="C60:C61"/>
    <mergeCell ref="E60:E61"/>
    <mergeCell ref="G60:G61"/>
    <mergeCell ref="C45:C51"/>
    <mergeCell ref="E45:E51"/>
    <mergeCell ref="G45:G51"/>
    <mergeCell ref="H45:H51"/>
    <mergeCell ref="I45:I51"/>
    <mergeCell ref="J45:J51"/>
    <mergeCell ref="L45:L48"/>
    <mergeCell ref="L50:L51"/>
    <mergeCell ref="H60:H61"/>
    <mergeCell ref="J60:J61"/>
    <mergeCell ref="L60:L61"/>
    <mergeCell ref="A40:A61"/>
    <mergeCell ref="B40:B44"/>
    <mergeCell ref="C40:C44"/>
    <mergeCell ref="D40:D44"/>
    <mergeCell ref="E40:E44"/>
    <mergeCell ref="G40:G44"/>
    <mergeCell ref="H40:H44"/>
    <mergeCell ref="J40:J43"/>
    <mergeCell ref="L40:L41"/>
    <mergeCell ref="J31:J35"/>
    <mergeCell ref="L31:L33"/>
    <mergeCell ref="L34:L35"/>
    <mergeCell ref="M34:M35"/>
    <mergeCell ref="N34:N35"/>
    <mergeCell ref="C36:C39"/>
    <mergeCell ref="E36:E39"/>
    <mergeCell ref="G36:G39"/>
    <mergeCell ref="H36:H39"/>
    <mergeCell ref="I36:I37"/>
    <mergeCell ref="J36:J37"/>
    <mergeCell ref="K36:K37"/>
    <mergeCell ref="L36:L37"/>
    <mergeCell ref="M36:M37"/>
    <mergeCell ref="C12:C35"/>
    <mergeCell ref="E12:E21"/>
    <mergeCell ref="G12:G21"/>
    <mergeCell ref="J12:J28"/>
    <mergeCell ref="N36:N37"/>
    <mergeCell ref="AI8:AI10"/>
    <mergeCell ref="U9:V9"/>
    <mergeCell ref="W9:X9"/>
    <mergeCell ref="Y9:Z9"/>
    <mergeCell ref="AA9:AB9"/>
    <mergeCell ref="AC9:AD9"/>
    <mergeCell ref="K8:L9"/>
    <mergeCell ref="T8:T9"/>
    <mergeCell ref="B10:C10"/>
    <mergeCell ref="D10:E10"/>
    <mergeCell ref="F10:G10"/>
    <mergeCell ref="I10:J10"/>
    <mergeCell ref="K10:L10"/>
    <mergeCell ref="U8:AD8"/>
    <mergeCell ref="AE8:AF8"/>
    <mergeCell ref="R8:R10"/>
    <mergeCell ref="O66:O70"/>
    <mergeCell ref="P66:P67"/>
    <mergeCell ref="Q66:Q67"/>
    <mergeCell ref="S66:S67"/>
    <mergeCell ref="A8:A9"/>
    <mergeCell ref="B8:C9"/>
    <mergeCell ref="D8:E9"/>
    <mergeCell ref="F8:G9"/>
    <mergeCell ref="H8:H9"/>
    <mergeCell ref="I8:J9"/>
    <mergeCell ref="L25:L28"/>
    <mergeCell ref="M25:M26"/>
    <mergeCell ref="N25:N26"/>
    <mergeCell ref="L12:L24"/>
    <mergeCell ref="M12:M18"/>
    <mergeCell ref="L29:L30"/>
    <mergeCell ref="N29:N30"/>
    <mergeCell ref="Q12:Q14"/>
    <mergeCell ref="N12:N18"/>
    <mergeCell ref="Q20:Q22"/>
    <mergeCell ref="E31:E35"/>
    <mergeCell ref="G31:G35"/>
    <mergeCell ref="H31:H35"/>
    <mergeCell ref="I31:I35"/>
    <mergeCell ref="N1:AH1"/>
    <mergeCell ref="M8:N10"/>
    <mergeCell ref="O8:P10"/>
    <mergeCell ref="Q8:Q10"/>
    <mergeCell ref="S8:S10"/>
    <mergeCell ref="AE9:AE10"/>
    <mergeCell ref="AF9:AF10"/>
    <mergeCell ref="AG8:AG10"/>
    <mergeCell ref="AH8:AH10"/>
    <mergeCell ref="Q108:Q109"/>
    <mergeCell ref="Q114:Q115"/>
    <mergeCell ref="AG12:AG19"/>
    <mergeCell ref="Q41:Q42"/>
    <mergeCell ref="AG66:AG67"/>
    <mergeCell ref="AH66:AH67"/>
    <mergeCell ref="AC66:AC67"/>
    <mergeCell ref="AE66:AE67"/>
    <mergeCell ref="R41:R42"/>
    <mergeCell ref="V66:V67"/>
    <mergeCell ref="W66:W67"/>
    <mergeCell ref="Y66:Y67"/>
    <mergeCell ref="AA66:AA67"/>
    <mergeCell ref="U66:U67"/>
    <mergeCell ref="R66:R67"/>
    <mergeCell ref="T66:T67"/>
    <mergeCell ref="AG89:AG90"/>
  </mergeCells>
  <pageMargins left="0.19685039370078741" right="0" top="0.59055118110236227" bottom="0.39370078740157483" header="0.19685039370078741" footer="0.19685039370078741"/>
  <pageSetup paperSize="9" scale="6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0"/>
  <sheetViews>
    <sheetView topLeftCell="Q7" zoomScaleNormal="100" zoomScaleSheetLayoutView="100" workbookViewId="0">
      <selection activeCell="V8" sqref="V8:AE8"/>
    </sheetView>
  </sheetViews>
  <sheetFormatPr defaultColWidth="11.42578125" defaultRowHeight="12" x14ac:dyDescent="0.25"/>
  <cols>
    <col min="1" max="1" width="11.28515625" style="14" hidden="1" customWidth="1"/>
    <col min="2" max="2" width="3.28515625" style="14" hidden="1" customWidth="1"/>
    <col min="3" max="3" width="12.7109375" style="14" hidden="1" customWidth="1"/>
    <col min="4" max="4" width="3.42578125" style="14" hidden="1" customWidth="1"/>
    <col min="5" max="5" width="14.42578125" style="14" hidden="1" customWidth="1"/>
    <col min="6" max="6" width="2.7109375" style="14" hidden="1" customWidth="1"/>
    <col min="7" max="7" width="13.140625" style="14" hidden="1" customWidth="1"/>
    <col min="8" max="8" width="9.7109375" style="174" hidden="1" customWidth="1"/>
    <col min="9" max="9" width="3.42578125" style="174" hidden="1" customWidth="1"/>
    <col min="10" max="10" width="14.5703125" style="14" hidden="1" customWidth="1"/>
    <col min="11" max="11" width="2.7109375" style="14" hidden="1" customWidth="1"/>
    <col min="12" max="12" width="16.28515625" style="14" hidden="1" customWidth="1"/>
    <col min="13" max="13" width="3.5703125" style="174" hidden="1" customWidth="1"/>
    <col min="14" max="14" width="14.85546875" style="14" hidden="1" customWidth="1"/>
    <col min="15" max="15" width="4" style="72" hidden="1" customWidth="1"/>
    <col min="16" max="16" width="18.7109375" style="175" hidden="1" customWidth="1"/>
    <col min="17" max="17" width="4" style="175" customWidth="1"/>
    <col min="18" max="18" width="25.7109375" style="176" customWidth="1"/>
    <col min="19" max="19" width="2.42578125" style="176" customWidth="1"/>
    <col min="20" max="20" width="14.85546875" style="14" customWidth="1"/>
    <col min="21" max="21" width="0.42578125" style="14" hidden="1" customWidth="1"/>
    <col min="22" max="22" width="15.7109375" style="177" customWidth="1"/>
    <col min="23" max="23" width="0.140625" style="14" hidden="1" customWidth="1"/>
    <col min="24" max="24" width="15.7109375" style="14" customWidth="1"/>
    <col min="25" max="25" width="0.140625" style="14" hidden="1" customWidth="1"/>
    <col min="26" max="26" width="15.7109375" style="14" customWidth="1"/>
    <col min="27" max="27" width="0.140625" style="14" hidden="1" customWidth="1"/>
    <col min="28" max="28" width="15.7109375" style="14" customWidth="1"/>
    <col min="29" max="29" width="0.140625" style="14" hidden="1" customWidth="1"/>
    <col min="30" max="30" width="15.7109375" style="14" customWidth="1"/>
    <col min="31" max="31" width="0.140625" style="14" hidden="1" customWidth="1"/>
    <col min="32" max="32" width="15.7109375" style="14" customWidth="1"/>
    <col min="33" max="33" width="0.140625" style="14" hidden="1" customWidth="1"/>
    <col min="34" max="34" width="14.85546875" style="72" hidden="1" customWidth="1"/>
    <col min="35" max="35" width="0.140625" style="134" customWidth="1"/>
    <col min="36" max="36" width="3.7109375" style="14" customWidth="1"/>
    <col min="37" max="41" width="14.42578125" style="14" customWidth="1"/>
    <col min="42" max="258" width="11.42578125" style="14"/>
    <col min="259" max="271" width="0" style="14" hidden="1" customWidth="1"/>
    <col min="272" max="272" width="14.85546875" style="14" customWidth="1"/>
    <col min="273" max="273" width="4" style="14" customWidth="1"/>
    <col min="274" max="274" width="18.7109375" style="14" customWidth="1"/>
    <col min="275" max="276" width="14.85546875" style="14" customWidth="1"/>
    <col min="277" max="277" width="0" style="14" hidden="1" customWidth="1"/>
    <col min="278" max="278" width="8.42578125" style="14" customWidth="1"/>
    <col min="279" max="279" width="22.7109375" style="14" customWidth="1"/>
    <col min="280" max="280" width="8.42578125" style="14" customWidth="1"/>
    <col min="281" max="281" width="22.7109375" style="14" customWidth="1"/>
    <col min="282" max="282" width="8.42578125" style="14" customWidth="1"/>
    <col min="283" max="283" width="22.7109375" style="14" customWidth="1"/>
    <col min="284" max="284" width="8.42578125" style="14" customWidth="1"/>
    <col min="285" max="285" width="22.7109375" style="14" customWidth="1"/>
    <col min="286" max="286" width="8.42578125" style="14" customWidth="1"/>
    <col min="287" max="287" width="22.7109375" style="14" customWidth="1"/>
    <col min="288" max="288" width="8.42578125" style="14" customWidth="1"/>
    <col min="289" max="289" width="22.7109375" style="14" customWidth="1"/>
    <col min="290" max="290" width="14.85546875" style="14" customWidth="1"/>
    <col min="291" max="291" width="12.85546875" style="14" customWidth="1"/>
    <col min="292" max="292" width="29" style="14" customWidth="1"/>
    <col min="293" max="514" width="11.42578125" style="14"/>
    <col min="515" max="527" width="0" style="14" hidden="1" customWidth="1"/>
    <col min="528" max="528" width="14.85546875" style="14" customWidth="1"/>
    <col min="529" max="529" width="4" style="14" customWidth="1"/>
    <col min="530" max="530" width="18.7109375" style="14" customWidth="1"/>
    <col min="531" max="532" width="14.85546875" style="14" customWidth="1"/>
    <col min="533" max="533" width="0" style="14" hidden="1" customWidth="1"/>
    <col min="534" max="534" width="8.42578125" style="14" customWidth="1"/>
    <col min="535" max="535" width="22.7109375" style="14" customWidth="1"/>
    <col min="536" max="536" width="8.42578125" style="14" customWidth="1"/>
    <col min="537" max="537" width="22.7109375" style="14" customWidth="1"/>
    <col min="538" max="538" width="8.42578125" style="14" customWidth="1"/>
    <col min="539" max="539" width="22.7109375" style="14" customWidth="1"/>
    <col min="540" max="540" width="8.42578125" style="14" customWidth="1"/>
    <col min="541" max="541" width="22.7109375" style="14" customWidth="1"/>
    <col min="542" max="542" width="8.42578125" style="14" customWidth="1"/>
    <col min="543" max="543" width="22.7109375" style="14" customWidth="1"/>
    <col min="544" max="544" width="8.42578125" style="14" customWidth="1"/>
    <col min="545" max="545" width="22.7109375" style="14" customWidth="1"/>
    <col min="546" max="546" width="14.85546875" style="14" customWidth="1"/>
    <col min="547" max="547" width="12.85546875" style="14" customWidth="1"/>
    <col min="548" max="548" width="29" style="14" customWidth="1"/>
    <col min="549" max="770" width="11.42578125" style="14"/>
    <col min="771" max="783" width="0" style="14" hidden="1" customWidth="1"/>
    <col min="784" max="784" width="14.85546875" style="14" customWidth="1"/>
    <col min="785" max="785" width="4" style="14" customWidth="1"/>
    <col min="786" max="786" width="18.7109375" style="14" customWidth="1"/>
    <col min="787" max="788" width="14.85546875" style="14" customWidth="1"/>
    <col min="789" max="789" width="0" style="14" hidden="1" customWidth="1"/>
    <col min="790" max="790" width="8.42578125" style="14" customWidth="1"/>
    <col min="791" max="791" width="22.7109375" style="14" customWidth="1"/>
    <col min="792" max="792" width="8.42578125" style="14" customWidth="1"/>
    <col min="793" max="793" width="22.7109375" style="14" customWidth="1"/>
    <col min="794" max="794" width="8.42578125" style="14" customWidth="1"/>
    <col min="795" max="795" width="22.7109375" style="14" customWidth="1"/>
    <col min="796" max="796" width="8.42578125" style="14" customWidth="1"/>
    <col min="797" max="797" width="22.7109375" style="14" customWidth="1"/>
    <col min="798" max="798" width="8.42578125" style="14" customWidth="1"/>
    <col min="799" max="799" width="22.7109375" style="14" customWidth="1"/>
    <col min="800" max="800" width="8.42578125" style="14" customWidth="1"/>
    <col min="801" max="801" width="22.7109375" style="14" customWidth="1"/>
    <col min="802" max="802" width="14.85546875" style="14" customWidth="1"/>
    <col min="803" max="803" width="12.85546875" style="14" customWidth="1"/>
    <col min="804" max="804" width="29" style="14" customWidth="1"/>
    <col min="805" max="1026" width="11.42578125" style="14"/>
    <col min="1027" max="1039" width="0" style="14" hidden="1" customWidth="1"/>
    <col min="1040" max="1040" width="14.85546875" style="14" customWidth="1"/>
    <col min="1041" max="1041" width="4" style="14" customWidth="1"/>
    <col min="1042" max="1042" width="18.7109375" style="14" customWidth="1"/>
    <col min="1043" max="1044" width="14.85546875" style="14" customWidth="1"/>
    <col min="1045" max="1045" width="0" style="14" hidden="1" customWidth="1"/>
    <col min="1046" max="1046" width="8.42578125" style="14" customWidth="1"/>
    <col min="1047" max="1047" width="22.7109375" style="14" customWidth="1"/>
    <col min="1048" max="1048" width="8.42578125" style="14" customWidth="1"/>
    <col min="1049" max="1049" width="22.7109375" style="14" customWidth="1"/>
    <col min="1050" max="1050" width="8.42578125" style="14" customWidth="1"/>
    <col min="1051" max="1051" width="22.7109375" style="14" customWidth="1"/>
    <col min="1052" max="1052" width="8.42578125" style="14" customWidth="1"/>
    <col min="1053" max="1053" width="22.7109375" style="14" customWidth="1"/>
    <col min="1054" max="1054" width="8.42578125" style="14" customWidth="1"/>
    <col min="1055" max="1055" width="22.7109375" style="14" customWidth="1"/>
    <col min="1056" max="1056" width="8.42578125" style="14" customWidth="1"/>
    <col min="1057" max="1057" width="22.7109375" style="14" customWidth="1"/>
    <col min="1058" max="1058" width="14.85546875" style="14" customWidth="1"/>
    <col min="1059" max="1059" width="12.85546875" style="14" customWidth="1"/>
    <col min="1060" max="1060" width="29" style="14" customWidth="1"/>
    <col min="1061" max="1282" width="11.42578125" style="14"/>
    <col min="1283" max="1295" width="0" style="14" hidden="1" customWidth="1"/>
    <col min="1296" max="1296" width="14.85546875" style="14" customWidth="1"/>
    <col min="1297" max="1297" width="4" style="14" customWidth="1"/>
    <col min="1298" max="1298" width="18.7109375" style="14" customWidth="1"/>
    <col min="1299" max="1300" width="14.85546875" style="14" customWidth="1"/>
    <col min="1301" max="1301" width="0" style="14" hidden="1" customWidth="1"/>
    <col min="1302" max="1302" width="8.42578125" style="14" customWidth="1"/>
    <col min="1303" max="1303" width="22.7109375" style="14" customWidth="1"/>
    <col min="1304" max="1304" width="8.42578125" style="14" customWidth="1"/>
    <col min="1305" max="1305" width="22.7109375" style="14" customWidth="1"/>
    <col min="1306" max="1306" width="8.42578125" style="14" customWidth="1"/>
    <col min="1307" max="1307" width="22.7109375" style="14" customWidth="1"/>
    <col min="1308" max="1308" width="8.42578125" style="14" customWidth="1"/>
    <col min="1309" max="1309" width="22.7109375" style="14" customWidth="1"/>
    <col min="1310" max="1310" width="8.42578125" style="14" customWidth="1"/>
    <col min="1311" max="1311" width="22.7109375" style="14" customWidth="1"/>
    <col min="1312" max="1312" width="8.42578125" style="14" customWidth="1"/>
    <col min="1313" max="1313" width="22.7109375" style="14" customWidth="1"/>
    <col min="1314" max="1314" width="14.85546875" style="14" customWidth="1"/>
    <col min="1315" max="1315" width="12.85546875" style="14" customWidth="1"/>
    <col min="1316" max="1316" width="29" style="14" customWidth="1"/>
    <col min="1317" max="1538" width="11.42578125" style="14"/>
    <col min="1539" max="1551" width="0" style="14" hidden="1" customWidth="1"/>
    <col min="1552" max="1552" width="14.85546875" style="14" customWidth="1"/>
    <col min="1553" max="1553" width="4" style="14" customWidth="1"/>
    <col min="1554" max="1554" width="18.7109375" style="14" customWidth="1"/>
    <col min="1555" max="1556" width="14.85546875" style="14" customWidth="1"/>
    <col min="1557" max="1557" width="0" style="14" hidden="1" customWidth="1"/>
    <col min="1558" max="1558" width="8.42578125" style="14" customWidth="1"/>
    <col min="1559" max="1559" width="22.7109375" style="14" customWidth="1"/>
    <col min="1560" max="1560" width="8.42578125" style="14" customWidth="1"/>
    <col min="1561" max="1561" width="22.7109375" style="14" customWidth="1"/>
    <col min="1562" max="1562" width="8.42578125" style="14" customWidth="1"/>
    <col min="1563" max="1563" width="22.7109375" style="14" customWidth="1"/>
    <col min="1564" max="1564" width="8.42578125" style="14" customWidth="1"/>
    <col min="1565" max="1565" width="22.7109375" style="14" customWidth="1"/>
    <col min="1566" max="1566" width="8.42578125" style="14" customWidth="1"/>
    <col min="1567" max="1567" width="22.7109375" style="14" customWidth="1"/>
    <col min="1568" max="1568" width="8.42578125" style="14" customWidth="1"/>
    <col min="1569" max="1569" width="22.7109375" style="14" customWidth="1"/>
    <col min="1570" max="1570" width="14.85546875" style="14" customWidth="1"/>
    <col min="1571" max="1571" width="12.85546875" style="14" customWidth="1"/>
    <col min="1572" max="1572" width="29" style="14" customWidth="1"/>
    <col min="1573" max="1794" width="11.42578125" style="14"/>
    <col min="1795" max="1807" width="0" style="14" hidden="1" customWidth="1"/>
    <col min="1808" max="1808" width="14.85546875" style="14" customWidth="1"/>
    <col min="1809" max="1809" width="4" style="14" customWidth="1"/>
    <col min="1810" max="1810" width="18.7109375" style="14" customWidth="1"/>
    <col min="1811" max="1812" width="14.85546875" style="14" customWidth="1"/>
    <col min="1813" max="1813" width="0" style="14" hidden="1" customWidth="1"/>
    <col min="1814" max="1814" width="8.42578125" style="14" customWidth="1"/>
    <col min="1815" max="1815" width="22.7109375" style="14" customWidth="1"/>
    <col min="1816" max="1816" width="8.42578125" style="14" customWidth="1"/>
    <col min="1817" max="1817" width="22.7109375" style="14" customWidth="1"/>
    <col min="1818" max="1818" width="8.42578125" style="14" customWidth="1"/>
    <col min="1819" max="1819" width="22.7109375" style="14" customWidth="1"/>
    <col min="1820" max="1820" width="8.42578125" style="14" customWidth="1"/>
    <col min="1821" max="1821" width="22.7109375" style="14" customWidth="1"/>
    <col min="1822" max="1822" width="8.42578125" style="14" customWidth="1"/>
    <col min="1823" max="1823" width="22.7109375" style="14" customWidth="1"/>
    <col min="1824" max="1824" width="8.42578125" style="14" customWidth="1"/>
    <col min="1825" max="1825" width="22.7109375" style="14" customWidth="1"/>
    <col min="1826" max="1826" width="14.85546875" style="14" customWidth="1"/>
    <col min="1827" max="1827" width="12.85546875" style="14" customWidth="1"/>
    <col min="1828" max="1828" width="29" style="14" customWidth="1"/>
    <col min="1829" max="2050" width="11.42578125" style="14"/>
    <col min="2051" max="2063" width="0" style="14" hidden="1" customWidth="1"/>
    <col min="2064" max="2064" width="14.85546875" style="14" customWidth="1"/>
    <col min="2065" max="2065" width="4" style="14" customWidth="1"/>
    <col min="2066" max="2066" width="18.7109375" style="14" customWidth="1"/>
    <col min="2067" max="2068" width="14.85546875" style="14" customWidth="1"/>
    <col min="2069" max="2069" width="0" style="14" hidden="1" customWidth="1"/>
    <col min="2070" max="2070" width="8.42578125" style="14" customWidth="1"/>
    <col min="2071" max="2071" width="22.7109375" style="14" customWidth="1"/>
    <col min="2072" max="2072" width="8.42578125" style="14" customWidth="1"/>
    <col min="2073" max="2073" width="22.7109375" style="14" customWidth="1"/>
    <col min="2074" max="2074" width="8.42578125" style="14" customWidth="1"/>
    <col min="2075" max="2075" width="22.7109375" style="14" customWidth="1"/>
    <col min="2076" max="2076" width="8.42578125" style="14" customWidth="1"/>
    <col min="2077" max="2077" width="22.7109375" style="14" customWidth="1"/>
    <col min="2078" max="2078" width="8.42578125" style="14" customWidth="1"/>
    <col min="2079" max="2079" width="22.7109375" style="14" customWidth="1"/>
    <col min="2080" max="2080" width="8.42578125" style="14" customWidth="1"/>
    <col min="2081" max="2081" width="22.7109375" style="14" customWidth="1"/>
    <col min="2082" max="2082" width="14.85546875" style="14" customWidth="1"/>
    <col min="2083" max="2083" width="12.85546875" style="14" customWidth="1"/>
    <col min="2084" max="2084" width="29" style="14" customWidth="1"/>
    <col min="2085" max="2306" width="11.42578125" style="14"/>
    <col min="2307" max="2319" width="0" style="14" hidden="1" customWidth="1"/>
    <col min="2320" max="2320" width="14.85546875" style="14" customWidth="1"/>
    <col min="2321" max="2321" width="4" style="14" customWidth="1"/>
    <col min="2322" max="2322" width="18.7109375" style="14" customWidth="1"/>
    <col min="2323" max="2324" width="14.85546875" style="14" customWidth="1"/>
    <col min="2325" max="2325" width="0" style="14" hidden="1" customWidth="1"/>
    <col min="2326" max="2326" width="8.42578125" style="14" customWidth="1"/>
    <col min="2327" max="2327" width="22.7109375" style="14" customWidth="1"/>
    <col min="2328" max="2328" width="8.42578125" style="14" customWidth="1"/>
    <col min="2329" max="2329" width="22.7109375" style="14" customWidth="1"/>
    <col min="2330" max="2330" width="8.42578125" style="14" customWidth="1"/>
    <col min="2331" max="2331" width="22.7109375" style="14" customWidth="1"/>
    <col min="2332" max="2332" width="8.42578125" style="14" customWidth="1"/>
    <col min="2333" max="2333" width="22.7109375" style="14" customWidth="1"/>
    <col min="2334" max="2334" width="8.42578125" style="14" customWidth="1"/>
    <col min="2335" max="2335" width="22.7109375" style="14" customWidth="1"/>
    <col min="2336" max="2336" width="8.42578125" style="14" customWidth="1"/>
    <col min="2337" max="2337" width="22.7109375" style="14" customWidth="1"/>
    <col min="2338" max="2338" width="14.85546875" style="14" customWidth="1"/>
    <col min="2339" max="2339" width="12.85546875" style="14" customWidth="1"/>
    <col min="2340" max="2340" width="29" style="14" customWidth="1"/>
    <col min="2341" max="2562" width="11.42578125" style="14"/>
    <col min="2563" max="2575" width="0" style="14" hidden="1" customWidth="1"/>
    <col min="2576" max="2576" width="14.85546875" style="14" customWidth="1"/>
    <col min="2577" max="2577" width="4" style="14" customWidth="1"/>
    <col min="2578" max="2578" width="18.7109375" style="14" customWidth="1"/>
    <col min="2579" max="2580" width="14.85546875" style="14" customWidth="1"/>
    <col min="2581" max="2581" width="0" style="14" hidden="1" customWidth="1"/>
    <col min="2582" max="2582" width="8.42578125" style="14" customWidth="1"/>
    <col min="2583" max="2583" width="22.7109375" style="14" customWidth="1"/>
    <col min="2584" max="2584" width="8.42578125" style="14" customWidth="1"/>
    <col min="2585" max="2585" width="22.7109375" style="14" customWidth="1"/>
    <col min="2586" max="2586" width="8.42578125" style="14" customWidth="1"/>
    <col min="2587" max="2587" width="22.7109375" style="14" customWidth="1"/>
    <col min="2588" max="2588" width="8.42578125" style="14" customWidth="1"/>
    <col min="2589" max="2589" width="22.7109375" style="14" customWidth="1"/>
    <col min="2590" max="2590" width="8.42578125" style="14" customWidth="1"/>
    <col min="2591" max="2591" width="22.7109375" style="14" customWidth="1"/>
    <col min="2592" max="2592" width="8.42578125" style="14" customWidth="1"/>
    <col min="2593" max="2593" width="22.7109375" style="14" customWidth="1"/>
    <col min="2594" max="2594" width="14.85546875" style="14" customWidth="1"/>
    <col min="2595" max="2595" width="12.85546875" style="14" customWidth="1"/>
    <col min="2596" max="2596" width="29" style="14" customWidth="1"/>
    <col min="2597" max="2818" width="11.42578125" style="14"/>
    <col min="2819" max="2831" width="0" style="14" hidden="1" customWidth="1"/>
    <col min="2832" max="2832" width="14.85546875" style="14" customWidth="1"/>
    <col min="2833" max="2833" width="4" style="14" customWidth="1"/>
    <col min="2834" max="2834" width="18.7109375" style="14" customWidth="1"/>
    <col min="2835" max="2836" width="14.85546875" style="14" customWidth="1"/>
    <col min="2837" max="2837" width="0" style="14" hidden="1" customWidth="1"/>
    <col min="2838" max="2838" width="8.42578125" style="14" customWidth="1"/>
    <col min="2839" max="2839" width="22.7109375" style="14" customWidth="1"/>
    <col min="2840" max="2840" width="8.42578125" style="14" customWidth="1"/>
    <col min="2841" max="2841" width="22.7109375" style="14" customWidth="1"/>
    <col min="2842" max="2842" width="8.42578125" style="14" customWidth="1"/>
    <col min="2843" max="2843" width="22.7109375" style="14" customWidth="1"/>
    <col min="2844" max="2844" width="8.42578125" style="14" customWidth="1"/>
    <col min="2845" max="2845" width="22.7109375" style="14" customWidth="1"/>
    <col min="2846" max="2846" width="8.42578125" style="14" customWidth="1"/>
    <col min="2847" max="2847" width="22.7109375" style="14" customWidth="1"/>
    <col min="2848" max="2848" width="8.42578125" style="14" customWidth="1"/>
    <col min="2849" max="2849" width="22.7109375" style="14" customWidth="1"/>
    <col min="2850" max="2850" width="14.85546875" style="14" customWidth="1"/>
    <col min="2851" max="2851" width="12.85546875" style="14" customWidth="1"/>
    <col min="2852" max="2852" width="29" style="14" customWidth="1"/>
    <col min="2853" max="3074" width="11.42578125" style="14"/>
    <col min="3075" max="3087" width="0" style="14" hidden="1" customWidth="1"/>
    <col min="3088" max="3088" width="14.85546875" style="14" customWidth="1"/>
    <col min="3089" max="3089" width="4" style="14" customWidth="1"/>
    <col min="3090" max="3090" width="18.7109375" style="14" customWidth="1"/>
    <col min="3091" max="3092" width="14.85546875" style="14" customWidth="1"/>
    <col min="3093" max="3093" width="0" style="14" hidden="1" customWidth="1"/>
    <col min="3094" max="3094" width="8.42578125" style="14" customWidth="1"/>
    <col min="3095" max="3095" width="22.7109375" style="14" customWidth="1"/>
    <col min="3096" max="3096" width="8.42578125" style="14" customWidth="1"/>
    <col min="3097" max="3097" width="22.7109375" style="14" customWidth="1"/>
    <col min="3098" max="3098" width="8.42578125" style="14" customWidth="1"/>
    <col min="3099" max="3099" width="22.7109375" style="14" customWidth="1"/>
    <col min="3100" max="3100" width="8.42578125" style="14" customWidth="1"/>
    <col min="3101" max="3101" width="22.7109375" style="14" customWidth="1"/>
    <col min="3102" max="3102" width="8.42578125" style="14" customWidth="1"/>
    <col min="3103" max="3103" width="22.7109375" style="14" customWidth="1"/>
    <col min="3104" max="3104" width="8.42578125" style="14" customWidth="1"/>
    <col min="3105" max="3105" width="22.7109375" style="14" customWidth="1"/>
    <col min="3106" max="3106" width="14.85546875" style="14" customWidth="1"/>
    <col min="3107" max="3107" width="12.85546875" style="14" customWidth="1"/>
    <col min="3108" max="3108" width="29" style="14" customWidth="1"/>
    <col min="3109" max="3330" width="11.42578125" style="14"/>
    <col min="3331" max="3343" width="0" style="14" hidden="1" customWidth="1"/>
    <col min="3344" max="3344" width="14.85546875" style="14" customWidth="1"/>
    <col min="3345" max="3345" width="4" style="14" customWidth="1"/>
    <col min="3346" max="3346" width="18.7109375" style="14" customWidth="1"/>
    <col min="3347" max="3348" width="14.85546875" style="14" customWidth="1"/>
    <col min="3349" max="3349" width="0" style="14" hidden="1" customWidth="1"/>
    <col min="3350" max="3350" width="8.42578125" style="14" customWidth="1"/>
    <col min="3351" max="3351" width="22.7109375" style="14" customWidth="1"/>
    <col min="3352" max="3352" width="8.42578125" style="14" customWidth="1"/>
    <col min="3353" max="3353" width="22.7109375" style="14" customWidth="1"/>
    <col min="3354" max="3354" width="8.42578125" style="14" customWidth="1"/>
    <col min="3355" max="3355" width="22.7109375" style="14" customWidth="1"/>
    <col min="3356" max="3356" width="8.42578125" style="14" customWidth="1"/>
    <col min="3357" max="3357" width="22.7109375" style="14" customWidth="1"/>
    <col min="3358" max="3358" width="8.42578125" style="14" customWidth="1"/>
    <col min="3359" max="3359" width="22.7109375" style="14" customWidth="1"/>
    <col min="3360" max="3360" width="8.42578125" style="14" customWidth="1"/>
    <col min="3361" max="3361" width="22.7109375" style="14" customWidth="1"/>
    <col min="3362" max="3362" width="14.85546875" style="14" customWidth="1"/>
    <col min="3363" max="3363" width="12.85546875" style="14" customWidth="1"/>
    <col min="3364" max="3364" width="29" style="14" customWidth="1"/>
    <col min="3365" max="3586" width="11.42578125" style="14"/>
    <col min="3587" max="3599" width="0" style="14" hidden="1" customWidth="1"/>
    <col min="3600" max="3600" width="14.85546875" style="14" customWidth="1"/>
    <col min="3601" max="3601" width="4" style="14" customWidth="1"/>
    <col min="3602" max="3602" width="18.7109375" style="14" customWidth="1"/>
    <col min="3603" max="3604" width="14.85546875" style="14" customWidth="1"/>
    <col min="3605" max="3605" width="0" style="14" hidden="1" customWidth="1"/>
    <col min="3606" max="3606" width="8.42578125" style="14" customWidth="1"/>
    <col min="3607" max="3607" width="22.7109375" style="14" customWidth="1"/>
    <col min="3608" max="3608" width="8.42578125" style="14" customWidth="1"/>
    <col min="3609" max="3609" width="22.7109375" style="14" customWidth="1"/>
    <col min="3610" max="3610" width="8.42578125" style="14" customWidth="1"/>
    <col min="3611" max="3611" width="22.7109375" style="14" customWidth="1"/>
    <col min="3612" max="3612" width="8.42578125" style="14" customWidth="1"/>
    <col min="3613" max="3613" width="22.7109375" style="14" customWidth="1"/>
    <col min="3614" max="3614" width="8.42578125" style="14" customWidth="1"/>
    <col min="3615" max="3615" width="22.7109375" style="14" customWidth="1"/>
    <col min="3616" max="3616" width="8.42578125" style="14" customWidth="1"/>
    <col min="3617" max="3617" width="22.7109375" style="14" customWidth="1"/>
    <col min="3618" max="3618" width="14.85546875" style="14" customWidth="1"/>
    <col min="3619" max="3619" width="12.85546875" style="14" customWidth="1"/>
    <col min="3620" max="3620" width="29" style="14" customWidth="1"/>
    <col min="3621" max="3842" width="11.42578125" style="14"/>
    <col min="3843" max="3855" width="0" style="14" hidden="1" customWidth="1"/>
    <col min="3856" max="3856" width="14.85546875" style="14" customWidth="1"/>
    <col min="3857" max="3857" width="4" style="14" customWidth="1"/>
    <col min="3858" max="3858" width="18.7109375" style="14" customWidth="1"/>
    <col min="3859" max="3860" width="14.85546875" style="14" customWidth="1"/>
    <col min="3861" max="3861" width="0" style="14" hidden="1" customWidth="1"/>
    <col min="3862" max="3862" width="8.42578125" style="14" customWidth="1"/>
    <col min="3863" max="3863" width="22.7109375" style="14" customWidth="1"/>
    <col min="3864" max="3864" width="8.42578125" style="14" customWidth="1"/>
    <col min="3865" max="3865" width="22.7109375" style="14" customWidth="1"/>
    <col min="3866" max="3866" width="8.42578125" style="14" customWidth="1"/>
    <col min="3867" max="3867" width="22.7109375" style="14" customWidth="1"/>
    <col min="3868" max="3868" width="8.42578125" style="14" customWidth="1"/>
    <col min="3869" max="3869" width="22.7109375" style="14" customWidth="1"/>
    <col min="3870" max="3870" width="8.42578125" style="14" customWidth="1"/>
    <col min="3871" max="3871" width="22.7109375" style="14" customWidth="1"/>
    <col min="3872" max="3872" width="8.42578125" style="14" customWidth="1"/>
    <col min="3873" max="3873" width="22.7109375" style="14" customWidth="1"/>
    <col min="3874" max="3874" width="14.85546875" style="14" customWidth="1"/>
    <col min="3875" max="3875" width="12.85546875" style="14" customWidth="1"/>
    <col min="3876" max="3876" width="29" style="14" customWidth="1"/>
    <col min="3877" max="4098" width="11.42578125" style="14"/>
    <col min="4099" max="4111" width="0" style="14" hidden="1" customWidth="1"/>
    <col min="4112" max="4112" width="14.85546875" style="14" customWidth="1"/>
    <col min="4113" max="4113" width="4" style="14" customWidth="1"/>
    <col min="4114" max="4114" width="18.7109375" style="14" customWidth="1"/>
    <col min="4115" max="4116" width="14.85546875" style="14" customWidth="1"/>
    <col min="4117" max="4117" width="0" style="14" hidden="1" customWidth="1"/>
    <col min="4118" max="4118" width="8.42578125" style="14" customWidth="1"/>
    <col min="4119" max="4119" width="22.7109375" style="14" customWidth="1"/>
    <col min="4120" max="4120" width="8.42578125" style="14" customWidth="1"/>
    <col min="4121" max="4121" width="22.7109375" style="14" customWidth="1"/>
    <col min="4122" max="4122" width="8.42578125" style="14" customWidth="1"/>
    <col min="4123" max="4123" width="22.7109375" style="14" customWidth="1"/>
    <col min="4124" max="4124" width="8.42578125" style="14" customWidth="1"/>
    <col min="4125" max="4125" width="22.7109375" style="14" customWidth="1"/>
    <col min="4126" max="4126" width="8.42578125" style="14" customWidth="1"/>
    <col min="4127" max="4127" width="22.7109375" style="14" customWidth="1"/>
    <col min="4128" max="4128" width="8.42578125" style="14" customWidth="1"/>
    <col min="4129" max="4129" width="22.7109375" style="14" customWidth="1"/>
    <col min="4130" max="4130" width="14.85546875" style="14" customWidth="1"/>
    <col min="4131" max="4131" width="12.85546875" style="14" customWidth="1"/>
    <col min="4132" max="4132" width="29" style="14" customWidth="1"/>
    <col min="4133" max="4354" width="11.42578125" style="14"/>
    <col min="4355" max="4367" width="0" style="14" hidden="1" customWidth="1"/>
    <col min="4368" max="4368" width="14.85546875" style="14" customWidth="1"/>
    <col min="4369" max="4369" width="4" style="14" customWidth="1"/>
    <col min="4370" max="4370" width="18.7109375" style="14" customWidth="1"/>
    <col min="4371" max="4372" width="14.85546875" style="14" customWidth="1"/>
    <col min="4373" max="4373" width="0" style="14" hidden="1" customWidth="1"/>
    <col min="4374" max="4374" width="8.42578125" style="14" customWidth="1"/>
    <col min="4375" max="4375" width="22.7109375" style="14" customWidth="1"/>
    <col min="4376" max="4376" width="8.42578125" style="14" customWidth="1"/>
    <col min="4377" max="4377" width="22.7109375" style="14" customWidth="1"/>
    <col min="4378" max="4378" width="8.42578125" style="14" customWidth="1"/>
    <col min="4379" max="4379" width="22.7109375" style="14" customWidth="1"/>
    <col min="4380" max="4380" width="8.42578125" style="14" customWidth="1"/>
    <col min="4381" max="4381" width="22.7109375" style="14" customWidth="1"/>
    <col min="4382" max="4382" width="8.42578125" style="14" customWidth="1"/>
    <col min="4383" max="4383" width="22.7109375" style="14" customWidth="1"/>
    <col min="4384" max="4384" width="8.42578125" style="14" customWidth="1"/>
    <col min="4385" max="4385" width="22.7109375" style="14" customWidth="1"/>
    <col min="4386" max="4386" width="14.85546875" style="14" customWidth="1"/>
    <col min="4387" max="4387" width="12.85546875" style="14" customWidth="1"/>
    <col min="4388" max="4388" width="29" style="14" customWidth="1"/>
    <col min="4389" max="4610" width="11.42578125" style="14"/>
    <col min="4611" max="4623" width="0" style="14" hidden="1" customWidth="1"/>
    <col min="4624" max="4624" width="14.85546875" style="14" customWidth="1"/>
    <col min="4625" max="4625" width="4" style="14" customWidth="1"/>
    <col min="4626" max="4626" width="18.7109375" style="14" customWidth="1"/>
    <col min="4627" max="4628" width="14.85546875" style="14" customWidth="1"/>
    <col min="4629" max="4629" width="0" style="14" hidden="1" customWidth="1"/>
    <col min="4630" max="4630" width="8.42578125" style="14" customWidth="1"/>
    <col min="4631" max="4631" width="22.7109375" style="14" customWidth="1"/>
    <col min="4632" max="4632" width="8.42578125" style="14" customWidth="1"/>
    <col min="4633" max="4633" width="22.7109375" style="14" customWidth="1"/>
    <col min="4634" max="4634" width="8.42578125" style="14" customWidth="1"/>
    <col min="4635" max="4635" width="22.7109375" style="14" customWidth="1"/>
    <col min="4636" max="4636" width="8.42578125" style="14" customWidth="1"/>
    <col min="4637" max="4637" width="22.7109375" style="14" customWidth="1"/>
    <col min="4638" max="4638" width="8.42578125" style="14" customWidth="1"/>
    <col min="4639" max="4639" width="22.7109375" style="14" customWidth="1"/>
    <col min="4640" max="4640" width="8.42578125" style="14" customWidth="1"/>
    <col min="4641" max="4641" width="22.7109375" style="14" customWidth="1"/>
    <col min="4642" max="4642" width="14.85546875" style="14" customWidth="1"/>
    <col min="4643" max="4643" width="12.85546875" style="14" customWidth="1"/>
    <col min="4644" max="4644" width="29" style="14" customWidth="1"/>
    <col min="4645" max="4866" width="11.42578125" style="14"/>
    <col min="4867" max="4879" width="0" style="14" hidden="1" customWidth="1"/>
    <col min="4880" max="4880" width="14.85546875" style="14" customWidth="1"/>
    <col min="4881" max="4881" width="4" style="14" customWidth="1"/>
    <col min="4882" max="4882" width="18.7109375" style="14" customWidth="1"/>
    <col min="4883" max="4884" width="14.85546875" style="14" customWidth="1"/>
    <col min="4885" max="4885" width="0" style="14" hidden="1" customWidth="1"/>
    <col min="4886" max="4886" width="8.42578125" style="14" customWidth="1"/>
    <col min="4887" max="4887" width="22.7109375" style="14" customWidth="1"/>
    <col min="4888" max="4888" width="8.42578125" style="14" customWidth="1"/>
    <col min="4889" max="4889" width="22.7109375" style="14" customWidth="1"/>
    <col min="4890" max="4890" width="8.42578125" style="14" customWidth="1"/>
    <col min="4891" max="4891" width="22.7109375" style="14" customWidth="1"/>
    <col min="4892" max="4892" width="8.42578125" style="14" customWidth="1"/>
    <col min="4893" max="4893" width="22.7109375" style="14" customWidth="1"/>
    <col min="4894" max="4894" width="8.42578125" style="14" customWidth="1"/>
    <col min="4895" max="4895" width="22.7109375" style="14" customWidth="1"/>
    <col min="4896" max="4896" width="8.42578125" style="14" customWidth="1"/>
    <col min="4897" max="4897" width="22.7109375" style="14" customWidth="1"/>
    <col min="4898" max="4898" width="14.85546875" style="14" customWidth="1"/>
    <col min="4899" max="4899" width="12.85546875" style="14" customWidth="1"/>
    <col min="4900" max="4900" width="29" style="14" customWidth="1"/>
    <col min="4901" max="5122" width="11.42578125" style="14"/>
    <col min="5123" max="5135" width="0" style="14" hidden="1" customWidth="1"/>
    <col min="5136" max="5136" width="14.85546875" style="14" customWidth="1"/>
    <col min="5137" max="5137" width="4" style="14" customWidth="1"/>
    <col min="5138" max="5138" width="18.7109375" style="14" customWidth="1"/>
    <col min="5139" max="5140" width="14.85546875" style="14" customWidth="1"/>
    <col min="5141" max="5141" width="0" style="14" hidden="1" customWidth="1"/>
    <col min="5142" max="5142" width="8.42578125" style="14" customWidth="1"/>
    <col min="5143" max="5143" width="22.7109375" style="14" customWidth="1"/>
    <col min="5144" max="5144" width="8.42578125" style="14" customWidth="1"/>
    <col min="5145" max="5145" width="22.7109375" style="14" customWidth="1"/>
    <col min="5146" max="5146" width="8.42578125" style="14" customWidth="1"/>
    <col min="5147" max="5147" width="22.7109375" style="14" customWidth="1"/>
    <col min="5148" max="5148" width="8.42578125" style="14" customWidth="1"/>
    <col min="5149" max="5149" width="22.7109375" style="14" customWidth="1"/>
    <col min="5150" max="5150" width="8.42578125" style="14" customWidth="1"/>
    <col min="5151" max="5151" width="22.7109375" style="14" customWidth="1"/>
    <col min="5152" max="5152" width="8.42578125" style="14" customWidth="1"/>
    <col min="5153" max="5153" width="22.7109375" style="14" customWidth="1"/>
    <col min="5154" max="5154" width="14.85546875" style="14" customWidth="1"/>
    <col min="5155" max="5155" width="12.85546875" style="14" customWidth="1"/>
    <col min="5156" max="5156" width="29" style="14" customWidth="1"/>
    <col min="5157" max="5378" width="11.42578125" style="14"/>
    <col min="5379" max="5391" width="0" style="14" hidden="1" customWidth="1"/>
    <col min="5392" max="5392" width="14.85546875" style="14" customWidth="1"/>
    <col min="5393" max="5393" width="4" style="14" customWidth="1"/>
    <col min="5394" max="5394" width="18.7109375" style="14" customWidth="1"/>
    <col min="5395" max="5396" width="14.85546875" style="14" customWidth="1"/>
    <col min="5397" max="5397" width="0" style="14" hidden="1" customWidth="1"/>
    <col min="5398" max="5398" width="8.42578125" style="14" customWidth="1"/>
    <col min="5399" max="5399" width="22.7109375" style="14" customWidth="1"/>
    <col min="5400" max="5400" width="8.42578125" style="14" customWidth="1"/>
    <col min="5401" max="5401" width="22.7109375" style="14" customWidth="1"/>
    <col min="5402" max="5402" width="8.42578125" style="14" customWidth="1"/>
    <col min="5403" max="5403" width="22.7109375" style="14" customWidth="1"/>
    <col min="5404" max="5404" width="8.42578125" style="14" customWidth="1"/>
    <col min="5405" max="5405" width="22.7109375" style="14" customWidth="1"/>
    <col min="5406" max="5406" width="8.42578125" style="14" customWidth="1"/>
    <col min="5407" max="5407" width="22.7109375" style="14" customWidth="1"/>
    <col min="5408" max="5408" width="8.42578125" style="14" customWidth="1"/>
    <col min="5409" max="5409" width="22.7109375" style="14" customWidth="1"/>
    <col min="5410" max="5410" width="14.85546875" style="14" customWidth="1"/>
    <col min="5411" max="5411" width="12.85546875" style="14" customWidth="1"/>
    <col min="5412" max="5412" width="29" style="14" customWidth="1"/>
    <col min="5413" max="5634" width="11.42578125" style="14"/>
    <col min="5635" max="5647" width="0" style="14" hidden="1" customWidth="1"/>
    <col min="5648" max="5648" width="14.85546875" style="14" customWidth="1"/>
    <col min="5649" max="5649" width="4" style="14" customWidth="1"/>
    <col min="5650" max="5650" width="18.7109375" style="14" customWidth="1"/>
    <col min="5651" max="5652" width="14.85546875" style="14" customWidth="1"/>
    <col min="5653" max="5653" width="0" style="14" hidden="1" customWidth="1"/>
    <col min="5654" max="5654" width="8.42578125" style="14" customWidth="1"/>
    <col min="5655" max="5655" width="22.7109375" style="14" customWidth="1"/>
    <col min="5656" max="5656" width="8.42578125" style="14" customWidth="1"/>
    <col min="5657" max="5657" width="22.7109375" style="14" customWidth="1"/>
    <col min="5658" max="5658" width="8.42578125" style="14" customWidth="1"/>
    <col min="5659" max="5659" width="22.7109375" style="14" customWidth="1"/>
    <col min="5660" max="5660" width="8.42578125" style="14" customWidth="1"/>
    <col min="5661" max="5661" width="22.7109375" style="14" customWidth="1"/>
    <col min="5662" max="5662" width="8.42578125" style="14" customWidth="1"/>
    <col min="5663" max="5663" width="22.7109375" style="14" customWidth="1"/>
    <col min="5664" max="5664" width="8.42578125" style="14" customWidth="1"/>
    <col min="5665" max="5665" width="22.7109375" style="14" customWidth="1"/>
    <col min="5666" max="5666" width="14.85546875" style="14" customWidth="1"/>
    <col min="5667" max="5667" width="12.85546875" style="14" customWidth="1"/>
    <col min="5668" max="5668" width="29" style="14" customWidth="1"/>
    <col min="5669" max="5890" width="11.42578125" style="14"/>
    <col min="5891" max="5903" width="0" style="14" hidden="1" customWidth="1"/>
    <col min="5904" max="5904" width="14.85546875" style="14" customWidth="1"/>
    <col min="5905" max="5905" width="4" style="14" customWidth="1"/>
    <col min="5906" max="5906" width="18.7109375" style="14" customWidth="1"/>
    <col min="5907" max="5908" width="14.85546875" style="14" customWidth="1"/>
    <col min="5909" max="5909" width="0" style="14" hidden="1" customWidth="1"/>
    <col min="5910" max="5910" width="8.42578125" style="14" customWidth="1"/>
    <col min="5911" max="5911" width="22.7109375" style="14" customWidth="1"/>
    <col min="5912" max="5912" width="8.42578125" style="14" customWidth="1"/>
    <col min="5913" max="5913" width="22.7109375" style="14" customWidth="1"/>
    <col min="5914" max="5914" width="8.42578125" style="14" customWidth="1"/>
    <col min="5915" max="5915" width="22.7109375" style="14" customWidth="1"/>
    <col min="5916" max="5916" width="8.42578125" style="14" customWidth="1"/>
    <col min="5917" max="5917" width="22.7109375" style="14" customWidth="1"/>
    <col min="5918" max="5918" width="8.42578125" style="14" customWidth="1"/>
    <col min="5919" max="5919" width="22.7109375" style="14" customWidth="1"/>
    <col min="5920" max="5920" width="8.42578125" style="14" customWidth="1"/>
    <col min="5921" max="5921" width="22.7109375" style="14" customWidth="1"/>
    <col min="5922" max="5922" width="14.85546875" style="14" customWidth="1"/>
    <col min="5923" max="5923" width="12.85546875" style="14" customWidth="1"/>
    <col min="5924" max="5924" width="29" style="14" customWidth="1"/>
    <col min="5925" max="6146" width="11.42578125" style="14"/>
    <col min="6147" max="6159" width="0" style="14" hidden="1" customWidth="1"/>
    <col min="6160" max="6160" width="14.85546875" style="14" customWidth="1"/>
    <col min="6161" max="6161" width="4" style="14" customWidth="1"/>
    <col min="6162" max="6162" width="18.7109375" style="14" customWidth="1"/>
    <col min="6163" max="6164" width="14.85546875" style="14" customWidth="1"/>
    <col min="6165" max="6165" width="0" style="14" hidden="1" customWidth="1"/>
    <col min="6166" max="6166" width="8.42578125" style="14" customWidth="1"/>
    <col min="6167" max="6167" width="22.7109375" style="14" customWidth="1"/>
    <col min="6168" max="6168" width="8.42578125" style="14" customWidth="1"/>
    <col min="6169" max="6169" width="22.7109375" style="14" customWidth="1"/>
    <col min="6170" max="6170" width="8.42578125" style="14" customWidth="1"/>
    <col min="6171" max="6171" width="22.7109375" style="14" customWidth="1"/>
    <col min="6172" max="6172" width="8.42578125" style="14" customWidth="1"/>
    <col min="6173" max="6173" width="22.7109375" style="14" customWidth="1"/>
    <col min="6174" max="6174" width="8.42578125" style="14" customWidth="1"/>
    <col min="6175" max="6175" width="22.7109375" style="14" customWidth="1"/>
    <col min="6176" max="6176" width="8.42578125" style="14" customWidth="1"/>
    <col min="6177" max="6177" width="22.7109375" style="14" customWidth="1"/>
    <col min="6178" max="6178" width="14.85546875" style="14" customWidth="1"/>
    <col min="6179" max="6179" width="12.85546875" style="14" customWidth="1"/>
    <col min="6180" max="6180" width="29" style="14" customWidth="1"/>
    <col min="6181" max="6402" width="11.42578125" style="14"/>
    <col min="6403" max="6415" width="0" style="14" hidden="1" customWidth="1"/>
    <col min="6416" max="6416" width="14.85546875" style="14" customWidth="1"/>
    <col min="6417" max="6417" width="4" style="14" customWidth="1"/>
    <col min="6418" max="6418" width="18.7109375" style="14" customWidth="1"/>
    <col min="6419" max="6420" width="14.85546875" style="14" customWidth="1"/>
    <col min="6421" max="6421" width="0" style="14" hidden="1" customWidth="1"/>
    <col min="6422" max="6422" width="8.42578125" style="14" customWidth="1"/>
    <col min="6423" max="6423" width="22.7109375" style="14" customWidth="1"/>
    <col min="6424" max="6424" width="8.42578125" style="14" customWidth="1"/>
    <col min="6425" max="6425" width="22.7109375" style="14" customWidth="1"/>
    <col min="6426" max="6426" width="8.42578125" style="14" customWidth="1"/>
    <col min="6427" max="6427" width="22.7109375" style="14" customWidth="1"/>
    <col min="6428" max="6428" width="8.42578125" style="14" customWidth="1"/>
    <col min="6429" max="6429" width="22.7109375" style="14" customWidth="1"/>
    <col min="6430" max="6430" width="8.42578125" style="14" customWidth="1"/>
    <col min="6431" max="6431" width="22.7109375" style="14" customWidth="1"/>
    <col min="6432" max="6432" width="8.42578125" style="14" customWidth="1"/>
    <col min="6433" max="6433" width="22.7109375" style="14" customWidth="1"/>
    <col min="6434" max="6434" width="14.85546875" style="14" customWidth="1"/>
    <col min="6435" max="6435" width="12.85546875" style="14" customWidth="1"/>
    <col min="6436" max="6436" width="29" style="14" customWidth="1"/>
    <col min="6437" max="6658" width="11.42578125" style="14"/>
    <col min="6659" max="6671" width="0" style="14" hidden="1" customWidth="1"/>
    <col min="6672" max="6672" width="14.85546875" style="14" customWidth="1"/>
    <col min="6673" max="6673" width="4" style="14" customWidth="1"/>
    <col min="6674" max="6674" width="18.7109375" style="14" customWidth="1"/>
    <col min="6675" max="6676" width="14.85546875" style="14" customWidth="1"/>
    <col min="6677" max="6677" width="0" style="14" hidden="1" customWidth="1"/>
    <col min="6678" max="6678" width="8.42578125" style="14" customWidth="1"/>
    <col min="6679" max="6679" width="22.7109375" style="14" customWidth="1"/>
    <col min="6680" max="6680" width="8.42578125" style="14" customWidth="1"/>
    <col min="6681" max="6681" width="22.7109375" style="14" customWidth="1"/>
    <col min="6682" max="6682" width="8.42578125" style="14" customWidth="1"/>
    <col min="6683" max="6683" width="22.7109375" style="14" customWidth="1"/>
    <col min="6684" max="6684" width="8.42578125" style="14" customWidth="1"/>
    <col min="6685" max="6685" width="22.7109375" style="14" customWidth="1"/>
    <col min="6686" max="6686" width="8.42578125" style="14" customWidth="1"/>
    <col min="6687" max="6687" width="22.7109375" style="14" customWidth="1"/>
    <col min="6688" max="6688" width="8.42578125" style="14" customWidth="1"/>
    <col min="6689" max="6689" width="22.7109375" style="14" customWidth="1"/>
    <col min="6690" max="6690" width="14.85546875" style="14" customWidth="1"/>
    <col min="6691" max="6691" width="12.85546875" style="14" customWidth="1"/>
    <col min="6692" max="6692" width="29" style="14" customWidth="1"/>
    <col min="6693" max="6914" width="11.42578125" style="14"/>
    <col min="6915" max="6927" width="0" style="14" hidden="1" customWidth="1"/>
    <col min="6928" max="6928" width="14.85546875" style="14" customWidth="1"/>
    <col min="6929" max="6929" width="4" style="14" customWidth="1"/>
    <col min="6930" max="6930" width="18.7109375" style="14" customWidth="1"/>
    <col min="6931" max="6932" width="14.85546875" style="14" customWidth="1"/>
    <col min="6933" max="6933" width="0" style="14" hidden="1" customWidth="1"/>
    <col min="6934" max="6934" width="8.42578125" style="14" customWidth="1"/>
    <col min="6935" max="6935" width="22.7109375" style="14" customWidth="1"/>
    <col min="6936" max="6936" width="8.42578125" style="14" customWidth="1"/>
    <col min="6937" max="6937" width="22.7109375" style="14" customWidth="1"/>
    <col min="6938" max="6938" width="8.42578125" style="14" customWidth="1"/>
    <col min="6939" max="6939" width="22.7109375" style="14" customWidth="1"/>
    <col min="6940" max="6940" width="8.42578125" style="14" customWidth="1"/>
    <col min="6941" max="6941" width="22.7109375" style="14" customWidth="1"/>
    <col min="6942" max="6942" width="8.42578125" style="14" customWidth="1"/>
    <col min="6943" max="6943" width="22.7109375" style="14" customWidth="1"/>
    <col min="6944" max="6944" width="8.42578125" style="14" customWidth="1"/>
    <col min="6945" max="6945" width="22.7109375" style="14" customWidth="1"/>
    <col min="6946" max="6946" width="14.85546875" style="14" customWidth="1"/>
    <col min="6947" max="6947" width="12.85546875" style="14" customWidth="1"/>
    <col min="6948" max="6948" width="29" style="14" customWidth="1"/>
    <col min="6949" max="7170" width="11.42578125" style="14"/>
    <col min="7171" max="7183" width="0" style="14" hidden="1" customWidth="1"/>
    <col min="7184" max="7184" width="14.85546875" style="14" customWidth="1"/>
    <col min="7185" max="7185" width="4" style="14" customWidth="1"/>
    <col min="7186" max="7186" width="18.7109375" style="14" customWidth="1"/>
    <col min="7187" max="7188" width="14.85546875" style="14" customWidth="1"/>
    <col min="7189" max="7189" width="0" style="14" hidden="1" customWidth="1"/>
    <col min="7190" max="7190" width="8.42578125" style="14" customWidth="1"/>
    <col min="7191" max="7191" width="22.7109375" style="14" customWidth="1"/>
    <col min="7192" max="7192" width="8.42578125" style="14" customWidth="1"/>
    <col min="7193" max="7193" width="22.7109375" style="14" customWidth="1"/>
    <col min="7194" max="7194" width="8.42578125" style="14" customWidth="1"/>
    <col min="7195" max="7195" width="22.7109375" style="14" customWidth="1"/>
    <col min="7196" max="7196" width="8.42578125" style="14" customWidth="1"/>
    <col min="7197" max="7197" width="22.7109375" style="14" customWidth="1"/>
    <col min="7198" max="7198" width="8.42578125" style="14" customWidth="1"/>
    <col min="7199" max="7199" width="22.7109375" style="14" customWidth="1"/>
    <col min="7200" max="7200" width="8.42578125" style="14" customWidth="1"/>
    <col min="7201" max="7201" width="22.7109375" style="14" customWidth="1"/>
    <col min="7202" max="7202" width="14.85546875" style="14" customWidth="1"/>
    <col min="7203" max="7203" width="12.85546875" style="14" customWidth="1"/>
    <col min="7204" max="7204" width="29" style="14" customWidth="1"/>
    <col min="7205" max="7426" width="11.42578125" style="14"/>
    <col min="7427" max="7439" width="0" style="14" hidden="1" customWidth="1"/>
    <col min="7440" max="7440" width="14.85546875" style="14" customWidth="1"/>
    <col min="7441" max="7441" width="4" style="14" customWidth="1"/>
    <col min="7442" max="7442" width="18.7109375" style="14" customWidth="1"/>
    <col min="7443" max="7444" width="14.85546875" style="14" customWidth="1"/>
    <col min="7445" max="7445" width="0" style="14" hidden="1" customWidth="1"/>
    <col min="7446" max="7446" width="8.42578125" style="14" customWidth="1"/>
    <col min="7447" max="7447" width="22.7109375" style="14" customWidth="1"/>
    <col min="7448" max="7448" width="8.42578125" style="14" customWidth="1"/>
    <col min="7449" max="7449" width="22.7109375" style="14" customWidth="1"/>
    <col min="7450" max="7450" width="8.42578125" style="14" customWidth="1"/>
    <col min="7451" max="7451" width="22.7109375" style="14" customWidth="1"/>
    <col min="7452" max="7452" width="8.42578125" style="14" customWidth="1"/>
    <col min="7453" max="7453" width="22.7109375" style="14" customWidth="1"/>
    <col min="7454" max="7454" width="8.42578125" style="14" customWidth="1"/>
    <col min="7455" max="7455" width="22.7109375" style="14" customWidth="1"/>
    <col min="7456" max="7456" width="8.42578125" style="14" customWidth="1"/>
    <col min="7457" max="7457" width="22.7109375" style="14" customWidth="1"/>
    <col min="7458" max="7458" width="14.85546875" style="14" customWidth="1"/>
    <col min="7459" max="7459" width="12.85546875" style="14" customWidth="1"/>
    <col min="7460" max="7460" width="29" style="14" customWidth="1"/>
    <col min="7461" max="7682" width="11.42578125" style="14"/>
    <col min="7683" max="7695" width="0" style="14" hidden="1" customWidth="1"/>
    <col min="7696" max="7696" width="14.85546875" style="14" customWidth="1"/>
    <col min="7697" max="7697" width="4" style="14" customWidth="1"/>
    <col min="7698" max="7698" width="18.7109375" style="14" customWidth="1"/>
    <col min="7699" max="7700" width="14.85546875" style="14" customWidth="1"/>
    <col min="7701" max="7701" width="0" style="14" hidden="1" customWidth="1"/>
    <col min="7702" max="7702" width="8.42578125" style="14" customWidth="1"/>
    <col min="7703" max="7703" width="22.7109375" style="14" customWidth="1"/>
    <col min="7704" max="7704" width="8.42578125" style="14" customWidth="1"/>
    <col min="7705" max="7705" width="22.7109375" style="14" customWidth="1"/>
    <col min="7706" max="7706" width="8.42578125" style="14" customWidth="1"/>
    <col min="7707" max="7707" width="22.7109375" style="14" customWidth="1"/>
    <col min="7708" max="7708" width="8.42578125" style="14" customWidth="1"/>
    <col min="7709" max="7709" width="22.7109375" style="14" customWidth="1"/>
    <col min="7710" max="7710" width="8.42578125" style="14" customWidth="1"/>
    <col min="7711" max="7711" width="22.7109375" style="14" customWidth="1"/>
    <col min="7712" max="7712" width="8.42578125" style="14" customWidth="1"/>
    <col min="7713" max="7713" width="22.7109375" style="14" customWidth="1"/>
    <col min="7714" max="7714" width="14.85546875" style="14" customWidth="1"/>
    <col min="7715" max="7715" width="12.85546875" style="14" customWidth="1"/>
    <col min="7716" max="7716" width="29" style="14" customWidth="1"/>
    <col min="7717" max="7938" width="11.42578125" style="14"/>
    <col min="7939" max="7951" width="0" style="14" hidden="1" customWidth="1"/>
    <col min="7952" max="7952" width="14.85546875" style="14" customWidth="1"/>
    <col min="7953" max="7953" width="4" style="14" customWidth="1"/>
    <col min="7954" max="7954" width="18.7109375" style="14" customWidth="1"/>
    <col min="7955" max="7956" width="14.85546875" style="14" customWidth="1"/>
    <col min="7957" max="7957" width="0" style="14" hidden="1" customWidth="1"/>
    <col min="7958" max="7958" width="8.42578125" style="14" customWidth="1"/>
    <col min="7959" max="7959" width="22.7109375" style="14" customWidth="1"/>
    <col min="7960" max="7960" width="8.42578125" style="14" customWidth="1"/>
    <col min="7961" max="7961" width="22.7109375" style="14" customWidth="1"/>
    <col min="7962" max="7962" width="8.42578125" style="14" customWidth="1"/>
    <col min="7963" max="7963" width="22.7109375" style="14" customWidth="1"/>
    <col min="7964" max="7964" width="8.42578125" style="14" customWidth="1"/>
    <col min="7965" max="7965" width="22.7109375" style="14" customWidth="1"/>
    <col min="7966" max="7966" width="8.42578125" style="14" customWidth="1"/>
    <col min="7967" max="7967" width="22.7109375" style="14" customWidth="1"/>
    <col min="7968" max="7968" width="8.42578125" style="14" customWidth="1"/>
    <col min="7969" max="7969" width="22.7109375" style="14" customWidth="1"/>
    <col min="7970" max="7970" width="14.85546875" style="14" customWidth="1"/>
    <col min="7971" max="7971" width="12.85546875" style="14" customWidth="1"/>
    <col min="7972" max="7972" width="29" style="14" customWidth="1"/>
    <col min="7973" max="8194" width="11.42578125" style="14"/>
    <col min="8195" max="8207" width="0" style="14" hidden="1" customWidth="1"/>
    <col min="8208" max="8208" width="14.85546875" style="14" customWidth="1"/>
    <col min="8209" max="8209" width="4" style="14" customWidth="1"/>
    <col min="8210" max="8210" width="18.7109375" style="14" customWidth="1"/>
    <col min="8211" max="8212" width="14.85546875" style="14" customWidth="1"/>
    <col min="8213" max="8213" width="0" style="14" hidden="1" customWidth="1"/>
    <col min="8214" max="8214" width="8.42578125" style="14" customWidth="1"/>
    <col min="8215" max="8215" width="22.7109375" style="14" customWidth="1"/>
    <col min="8216" max="8216" width="8.42578125" style="14" customWidth="1"/>
    <col min="8217" max="8217" width="22.7109375" style="14" customWidth="1"/>
    <col min="8218" max="8218" width="8.42578125" style="14" customWidth="1"/>
    <col min="8219" max="8219" width="22.7109375" style="14" customWidth="1"/>
    <col min="8220" max="8220" width="8.42578125" style="14" customWidth="1"/>
    <col min="8221" max="8221" width="22.7109375" style="14" customWidth="1"/>
    <col min="8222" max="8222" width="8.42578125" style="14" customWidth="1"/>
    <col min="8223" max="8223" width="22.7109375" style="14" customWidth="1"/>
    <col min="8224" max="8224" width="8.42578125" style="14" customWidth="1"/>
    <col min="8225" max="8225" width="22.7109375" style="14" customWidth="1"/>
    <col min="8226" max="8226" width="14.85546875" style="14" customWidth="1"/>
    <col min="8227" max="8227" width="12.85546875" style="14" customWidth="1"/>
    <col min="8228" max="8228" width="29" style="14" customWidth="1"/>
    <col min="8229" max="8450" width="11.42578125" style="14"/>
    <col min="8451" max="8463" width="0" style="14" hidden="1" customWidth="1"/>
    <col min="8464" max="8464" width="14.85546875" style="14" customWidth="1"/>
    <col min="8465" max="8465" width="4" style="14" customWidth="1"/>
    <col min="8466" max="8466" width="18.7109375" style="14" customWidth="1"/>
    <col min="8467" max="8468" width="14.85546875" style="14" customWidth="1"/>
    <col min="8469" max="8469" width="0" style="14" hidden="1" customWidth="1"/>
    <col min="8470" max="8470" width="8.42578125" style="14" customWidth="1"/>
    <col min="8471" max="8471" width="22.7109375" style="14" customWidth="1"/>
    <col min="8472" max="8472" width="8.42578125" style="14" customWidth="1"/>
    <col min="8473" max="8473" width="22.7109375" style="14" customWidth="1"/>
    <col min="8474" max="8474" width="8.42578125" style="14" customWidth="1"/>
    <col min="8475" max="8475" width="22.7109375" style="14" customWidth="1"/>
    <col min="8476" max="8476" width="8.42578125" style="14" customWidth="1"/>
    <col min="8477" max="8477" width="22.7109375" style="14" customWidth="1"/>
    <col min="8478" max="8478" width="8.42578125" style="14" customWidth="1"/>
    <col min="8479" max="8479" width="22.7109375" style="14" customWidth="1"/>
    <col min="8480" max="8480" width="8.42578125" style="14" customWidth="1"/>
    <col min="8481" max="8481" width="22.7109375" style="14" customWidth="1"/>
    <col min="8482" max="8482" width="14.85546875" style="14" customWidth="1"/>
    <col min="8483" max="8483" width="12.85546875" style="14" customWidth="1"/>
    <col min="8484" max="8484" width="29" style="14" customWidth="1"/>
    <col min="8485" max="8706" width="11.42578125" style="14"/>
    <col min="8707" max="8719" width="0" style="14" hidden="1" customWidth="1"/>
    <col min="8720" max="8720" width="14.85546875" style="14" customWidth="1"/>
    <col min="8721" max="8721" width="4" style="14" customWidth="1"/>
    <col min="8722" max="8722" width="18.7109375" style="14" customWidth="1"/>
    <col min="8723" max="8724" width="14.85546875" style="14" customWidth="1"/>
    <col min="8725" max="8725" width="0" style="14" hidden="1" customWidth="1"/>
    <col min="8726" max="8726" width="8.42578125" style="14" customWidth="1"/>
    <col min="8727" max="8727" width="22.7109375" style="14" customWidth="1"/>
    <col min="8728" max="8728" width="8.42578125" style="14" customWidth="1"/>
    <col min="8729" max="8729" width="22.7109375" style="14" customWidth="1"/>
    <col min="8730" max="8730" width="8.42578125" style="14" customWidth="1"/>
    <col min="8731" max="8731" width="22.7109375" style="14" customWidth="1"/>
    <col min="8732" max="8732" width="8.42578125" style="14" customWidth="1"/>
    <col min="8733" max="8733" width="22.7109375" style="14" customWidth="1"/>
    <col min="8734" max="8734" width="8.42578125" style="14" customWidth="1"/>
    <col min="8735" max="8735" width="22.7109375" style="14" customWidth="1"/>
    <col min="8736" max="8736" width="8.42578125" style="14" customWidth="1"/>
    <col min="8737" max="8737" width="22.7109375" style="14" customWidth="1"/>
    <col min="8738" max="8738" width="14.85546875" style="14" customWidth="1"/>
    <col min="8739" max="8739" width="12.85546875" style="14" customWidth="1"/>
    <col min="8740" max="8740" width="29" style="14" customWidth="1"/>
    <col min="8741" max="8962" width="11.42578125" style="14"/>
    <col min="8963" max="8975" width="0" style="14" hidden="1" customWidth="1"/>
    <col min="8976" max="8976" width="14.85546875" style="14" customWidth="1"/>
    <col min="8977" max="8977" width="4" style="14" customWidth="1"/>
    <col min="8978" max="8978" width="18.7109375" style="14" customWidth="1"/>
    <col min="8979" max="8980" width="14.85546875" style="14" customWidth="1"/>
    <col min="8981" max="8981" width="0" style="14" hidden="1" customWidth="1"/>
    <col min="8982" max="8982" width="8.42578125" style="14" customWidth="1"/>
    <col min="8983" max="8983" width="22.7109375" style="14" customWidth="1"/>
    <col min="8984" max="8984" width="8.42578125" style="14" customWidth="1"/>
    <col min="8985" max="8985" width="22.7109375" style="14" customWidth="1"/>
    <col min="8986" max="8986" width="8.42578125" style="14" customWidth="1"/>
    <col min="8987" max="8987" width="22.7109375" style="14" customWidth="1"/>
    <col min="8988" max="8988" width="8.42578125" style="14" customWidth="1"/>
    <col min="8989" max="8989" width="22.7109375" style="14" customWidth="1"/>
    <col min="8990" max="8990" width="8.42578125" style="14" customWidth="1"/>
    <col min="8991" max="8991" width="22.7109375" style="14" customWidth="1"/>
    <col min="8992" max="8992" width="8.42578125" style="14" customWidth="1"/>
    <col min="8993" max="8993" width="22.7109375" style="14" customWidth="1"/>
    <col min="8994" max="8994" width="14.85546875" style="14" customWidth="1"/>
    <col min="8995" max="8995" width="12.85546875" style="14" customWidth="1"/>
    <col min="8996" max="8996" width="29" style="14" customWidth="1"/>
    <col min="8997" max="9218" width="11.42578125" style="14"/>
    <col min="9219" max="9231" width="0" style="14" hidden="1" customWidth="1"/>
    <col min="9232" max="9232" width="14.85546875" style="14" customWidth="1"/>
    <col min="9233" max="9233" width="4" style="14" customWidth="1"/>
    <col min="9234" max="9234" width="18.7109375" style="14" customWidth="1"/>
    <col min="9235" max="9236" width="14.85546875" style="14" customWidth="1"/>
    <col min="9237" max="9237" width="0" style="14" hidden="1" customWidth="1"/>
    <col min="9238" max="9238" width="8.42578125" style="14" customWidth="1"/>
    <col min="9239" max="9239" width="22.7109375" style="14" customWidth="1"/>
    <col min="9240" max="9240" width="8.42578125" style="14" customWidth="1"/>
    <col min="9241" max="9241" width="22.7109375" style="14" customWidth="1"/>
    <col min="9242" max="9242" width="8.42578125" style="14" customWidth="1"/>
    <col min="9243" max="9243" width="22.7109375" style="14" customWidth="1"/>
    <col min="9244" max="9244" width="8.42578125" style="14" customWidth="1"/>
    <col min="9245" max="9245" width="22.7109375" style="14" customWidth="1"/>
    <col min="9246" max="9246" width="8.42578125" style="14" customWidth="1"/>
    <col min="9247" max="9247" width="22.7109375" style="14" customWidth="1"/>
    <col min="9248" max="9248" width="8.42578125" style="14" customWidth="1"/>
    <col min="9249" max="9249" width="22.7109375" style="14" customWidth="1"/>
    <col min="9250" max="9250" width="14.85546875" style="14" customWidth="1"/>
    <col min="9251" max="9251" width="12.85546875" style="14" customWidth="1"/>
    <col min="9252" max="9252" width="29" style="14" customWidth="1"/>
    <col min="9253" max="9474" width="11.42578125" style="14"/>
    <col min="9475" max="9487" width="0" style="14" hidden="1" customWidth="1"/>
    <col min="9488" max="9488" width="14.85546875" style="14" customWidth="1"/>
    <col min="9489" max="9489" width="4" style="14" customWidth="1"/>
    <col min="9490" max="9490" width="18.7109375" style="14" customWidth="1"/>
    <col min="9491" max="9492" width="14.85546875" style="14" customWidth="1"/>
    <col min="9493" max="9493" width="0" style="14" hidden="1" customWidth="1"/>
    <col min="9494" max="9494" width="8.42578125" style="14" customWidth="1"/>
    <col min="9495" max="9495" width="22.7109375" style="14" customWidth="1"/>
    <col min="9496" max="9496" width="8.42578125" style="14" customWidth="1"/>
    <col min="9497" max="9497" width="22.7109375" style="14" customWidth="1"/>
    <col min="9498" max="9498" width="8.42578125" style="14" customWidth="1"/>
    <col min="9499" max="9499" width="22.7109375" style="14" customWidth="1"/>
    <col min="9500" max="9500" width="8.42578125" style="14" customWidth="1"/>
    <col min="9501" max="9501" width="22.7109375" style="14" customWidth="1"/>
    <col min="9502" max="9502" width="8.42578125" style="14" customWidth="1"/>
    <col min="9503" max="9503" width="22.7109375" style="14" customWidth="1"/>
    <col min="9504" max="9504" width="8.42578125" style="14" customWidth="1"/>
    <col min="9505" max="9505" width="22.7109375" style="14" customWidth="1"/>
    <col min="9506" max="9506" width="14.85546875" style="14" customWidth="1"/>
    <col min="9507" max="9507" width="12.85546875" style="14" customWidth="1"/>
    <col min="9508" max="9508" width="29" style="14" customWidth="1"/>
    <col min="9509" max="9730" width="11.42578125" style="14"/>
    <col min="9731" max="9743" width="0" style="14" hidden="1" customWidth="1"/>
    <col min="9744" max="9744" width="14.85546875" style="14" customWidth="1"/>
    <col min="9745" max="9745" width="4" style="14" customWidth="1"/>
    <col min="9746" max="9746" width="18.7109375" style="14" customWidth="1"/>
    <col min="9747" max="9748" width="14.85546875" style="14" customWidth="1"/>
    <col min="9749" max="9749" width="0" style="14" hidden="1" customWidth="1"/>
    <col min="9750" max="9750" width="8.42578125" style="14" customWidth="1"/>
    <col min="9751" max="9751" width="22.7109375" style="14" customWidth="1"/>
    <col min="9752" max="9752" width="8.42578125" style="14" customWidth="1"/>
    <col min="9753" max="9753" width="22.7109375" style="14" customWidth="1"/>
    <col min="9754" max="9754" width="8.42578125" style="14" customWidth="1"/>
    <col min="9755" max="9755" width="22.7109375" style="14" customWidth="1"/>
    <col min="9756" max="9756" width="8.42578125" style="14" customWidth="1"/>
    <col min="9757" max="9757" width="22.7109375" style="14" customWidth="1"/>
    <col min="9758" max="9758" width="8.42578125" style="14" customWidth="1"/>
    <col min="9759" max="9759" width="22.7109375" style="14" customWidth="1"/>
    <col min="9760" max="9760" width="8.42578125" style="14" customWidth="1"/>
    <col min="9761" max="9761" width="22.7109375" style="14" customWidth="1"/>
    <col min="9762" max="9762" width="14.85546875" style="14" customWidth="1"/>
    <col min="9763" max="9763" width="12.85546875" style="14" customWidth="1"/>
    <col min="9764" max="9764" width="29" style="14" customWidth="1"/>
    <col min="9765" max="9986" width="11.42578125" style="14"/>
    <col min="9987" max="9999" width="0" style="14" hidden="1" customWidth="1"/>
    <col min="10000" max="10000" width="14.85546875" style="14" customWidth="1"/>
    <col min="10001" max="10001" width="4" style="14" customWidth="1"/>
    <col min="10002" max="10002" width="18.7109375" style="14" customWidth="1"/>
    <col min="10003" max="10004" width="14.85546875" style="14" customWidth="1"/>
    <col min="10005" max="10005" width="0" style="14" hidden="1" customWidth="1"/>
    <col min="10006" max="10006" width="8.42578125" style="14" customWidth="1"/>
    <col min="10007" max="10007" width="22.7109375" style="14" customWidth="1"/>
    <col min="10008" max="10008" width="8.42578125" style="14" customWidth="1"/>
    <col min="10009" max="10009" width="22.7109375" style="14" customWidth="1"/>
    <col min="10010" max="10010" width="8.42578125" style="14" customWidth="1"/>
    <col min="10011" max="10011" width="22.7109375" style="14" customWidth="1"/>
    <col min="10012" max="10012" width="8.42578125" style="14" customWidth="1"/>
    <col min="10013" max="10013" width="22.7109375" style="14" customWidth="1"/>
    <col min="10014" max="10014" width="8.42578125" style="14" customWidth="1"/>
    <col min="10015" max="10015" width="22.7109375" style="14" customWidth="1"/>
    <col min="10016" max="10016" width="8.42578125" style="14" customWidth="1"/>
    <col min="10017" max="10017" width="22.7109375" style="14" customWidth="1"/>
    <col min="10018" max="10018" width="14.85546875" style="14" customWidth="1"/>
    <col min="10019" max="10019" width="12.85546875" style="14" customWidth="1"/>
    <col min="10020" max="10020" width="29" style="14" customWidth="1"/>
    <col min="10021" max="10242" width="11.42578125" style="14"/>
    <col min="10243" max="10255" width="0" style="14" hidden="1" customWidth="1"/>
    <col min="10256" max="10256" width="14.85546875" style="14" customWidth="1"/>
    <col min="10257" max="10257" width="4" style="14" customWidth="1"/>
    <col min="10258" max="10258" width="18.7109375" style="14" customWidth="1"/>
    <col min="10259" max="10260" width="14.85546875" style="14" customWidth="1"/>
    <col min="10261" max="10261" width="0" style="14" hidden="1" customWidth="1"/>
    <col min="10262" max="10262" width="8.42578125" style="14" customWidth="1"/>
    <col min="10263" max="10263" width="22.7109375" style="14" customWidth="1"/>
    <col min="10264" max="10264" width="8.42578125" style="14" customWidth="1"/>
    <col min="10265" max="10265" width="22.7109375" style="14" customWidth="1"/>
    <col min="10266" max="10266" width="8.42578125" style="14" customWidth="1"/>
    <col min="10267" max="10267" width="22.7109375" style="14" customWidth="1"/>
    <col min="10268" max="10268" width="8.42578125" style="14" customWidth="1"/>
    <col min="10269" max="10269" width="22.7109375" style="14" customWidth="1"/>
    <col min="10270" max="10270" width="8.42578125" style="14" customWidth="1"/>
    <col min="10271" max="10271" width="22.7109375" style="14" customWidth="1"/>
    <col min="10272" max="10272" width="8.42578125" style="14" customWidth="1"/>
    <col min="10273" max="10273" width="22.7109375" style="14" customWidth="1"/>
    <col min="10274" max="10274" width="14.85546875" style="14" customWidth="1"/>
    <col min="10275" max="10275" width="12.85546875" style="14" customWidth="1"/>
    <col min="10276" max="10276" width="29" style="14" customWidth="1"/>
    <col min="10277" max="10498" width="11.42578125" style="14"/>
    <col min="10499" max="10511" width="0" style="14" hidden="1" customWidth="1"/>
    <col min="10512" max="10512" width="14.85546875" style="14" customWidth="1"/>
    <col min="10513" max="10513" width="4" style="14" customWidth="1"/>
    <col min="10514" max="10514" width="18.7109375" style="14" customWidth="1"/>
    <col min="10515" max="10516" width="14.85546875" style="14" customWidth="1"/>
    <col min="10517" max="10517" width="0" style="14" hidden="1" customWidth="1"/>
    <col min="10518" max="10518" width="8.42578125" style="14" customWidth="1"/>
    <col min="10519" max="10519" width="22.7109375" style="14" customWidth="1"/>
    <col min="10520" max="10520" width="8.42578125" style="14" customWidth="1"/>
    <col min="10521" max="10521" width="22.7109375" style="14" customWidth="1"/>
    <col min="10522" max="10522" width="8.42578125" style="14" customWidth="1"/>
    <col min="10523" max="10523" width="22.7109375" style="14" customWidth="1"/>
    <col min="10524" max="10524" width="8.42578125" style="14" customWidth="1"/>
    <col min="10525" max="10525" width="22.7109375" style="14" customWidth="1"/>
    <col min="10526" max="10526" width="8.42578125" style="14" customWidth="1"/>
    <col min="10527" max="10527" width="22.7109375" style="14" customWidth="1"/>
    <col min="10528" max="10528" width="8.42578125" style="14" customWidth="1"/>
    <col min="10529" max="10529" width="22.7109375" style="14" customWidth="1"/>
    <col min="10530" max="10530" width="14.85546875" style="14" customWidth="1"/>
    <col min="10531" max="10531" width="12.85546875" style="14" customWidth="1"/>
    <col min="10532" max="10532" width="29" style="14" customWidth="1"/>
    <col min="10533" max="10754" width="11.42578125" style="14"/>
    <col min="10755" max="10767" width="0" style="14" hidden="1" customWidth="1"/>
    <col min="10768" max="10768" width="14.85546875" style="14" customWidth="1"/>
    <col min="10769" max="10769" width="4" style="14" customWidth="1"/>
    <col min="10770" max="10770" width="18.7109375" style="14" customWidth="1"/>
    <col min="10771" max="10772" width="14.85546875" style="14" customWidth="1"/>
    <col min="10773" max="10773" width="0" style="14" hidden="1" customWidth="1"/>
    <col min="10774" max="10774" width="8.42578125" style="14" customWidth="1"/>
    <col min="10775" max="10775" width="22.7109375" style="14" customWidth="1"/>
    <col min="10776" max="10776" width="8.42578125" style="14" customWidth="1"/>
    <col min="10777" max="10777" width="22.7109375" style="14" customWidth="1"/>
    <col min="10778" max="10778" width="8.42578125" style="14" customWidth="1"/>
    <col min="10779" max="10779" width="22.7109375" style="14" customWidth="1"/>
    <col min="10780" max="10780" width="8.42578125" style="14" customWidth="1"/>
    <col min="10781" max="10781" width="22.7109375" style="14" customWidth="1"/>
    <col min="10782" max="10782" width="8.42578125" style="14" customWidth="1"/>
    <col min="10783" max="10783" width="22.7109375" style="14" customWidth="1"/>
    <col min="10784" max="10784" width="8.42578125" style="14" customWidth="1"/>
    <col min="10785" max="10785" width="22.7109375" style="14" customWidth="1"/>
    <col min="10786" max="10786" width="14.85546875" style="14" customWidth="1"/>
    <col min="10787" max="10787" width="12.85546875" style="14" customWidth="1"/>
    <col min="10788" max="10788" width="29" style="14" customWidth="1"/>
    <col min="10789" max="11010" width="11.42578125" style="14"/>
    <col min="11011" max="11023" width="0" style="14" hidden="1" customWidth="1"/>
    <col min="11024" max="11024" width="14.85546875" style="14" customWidth="1"/>
    <col min="11025" max="11025" width="4" style="14" customWidth="1"/>
    <col min="11026" max="11026" width="18.7109375" style="14" customWidth="1"/>
    <col min="11027" max="11028" width="14.85546875" style="14" customWidth="1"/>
    <col min="11029" max="11029" width="0" style="14" hidden="1" customWidth="1"/>
    <col min="11030" max="11030" width="8.42578125" style="14" customWidth="1"/>
    <col min="11031" max="11031" width="22.7109375" style="14" customWidth="1"/>
    <col min="11032" max="11032" width="8.42578125" style="14" customWidth="1"/>
    <col min="11033" max="11033" width="22.7109375" style="14" customWidth="1"/>
    <col min="11034" max="11034" width="8.42578125" style="14" customWidth="1"/>
    <col min="11035" max="11035" width="22.7109375" style="14" customWidth="1"/>
    <col min="11036" max="11036" width="8.42578125" style="14" customWidth="1"/>
    <col min="11037" max="11037" width="22.7109375" style="14" customWidth="1"/>
    <col min="11038" max="11038" width="8.42578125" style="14" customWidth="1"/>
    <col min="11039" max="11039" width="22.7109375" style="14" customWidth="1"/>
    <col min="11040" max="11040" width="8.42578125" style="14" customWidth="1"/>
    <col min="11041" max="11041" width="22.7109375" style="14" customWidth="1"/>
    <col min="11042" max="11042" width="14.85546875" style="14" customWidth="1"/>
    <col min="11043" max="11043" width="12.85546875" style="14" customWidth="1"/>
    <col min="11044" max="11044" width="29" style="14" customWidth="1"/>
    <col min="11045" max="11266" width="11.42578125" style="14"/>
    <col min="11267" max="11279" width="0" style="14" hidden="1" customWidth="1"/>
    <col min="11280" max="11280" width="14.85546875" style="14" customWidth="1"/>
    <col min="11281" max="11281" width="4" style="14" customWidth="1"/>
    <col min="11282" max="11282" width="18.7109375" style="14" customWidth="1"/>
    <col min="11283" max="11284" width="14.85546875" style="14" customWidth="1"/>
    <col min="11285" max="11285" width="0" style="14" hidden="1" customWidth="1"/>
    <col min="11286" max="11286" width="8.42578125" style="14" customWidth="1"/>
    <col min="11287" max="11287" width="22.7109375" style="14" customWidth="1"/>
    <col min="11288" max="11288" width="8.42578125" style="14" customWidth="1"/>
    <col min="11289" max="11289" width="22.7109375" style="14" customWidth="1"/>
    <col min="11290" max="11290" width="8.42578125" style="14" customWidth="1"/>
    <col min="11291" max="11291" width="22.7109375" style="14" customWidth="1"/>
    <col min="11292" max="11292" width="8.42578125" style="14" customWidth="1"/>
    <col min="11293" max="11293" width="22.7109375" style="14" customWidth="1"/>
    <col min="11294" max="11294" width="8.42578125" style="14" customWidth="1"/>
    <col min="11295" max="11295" width="22.7109375" style="14" customWidth="1"/>
    <col min="11296" max="11296" width="8.42578125" style="14" customWidth="1"/>
    <col min="11297" max="11297" width="22.7109375" style="14" customWidth="1"/>
    <col min="11298" max="11298" width="14.85546875" style="14" customWidth="1"/>
    <col min="11299" max="11299" width="12.85546875" style="14" customWidth="1"/>
    <col min="11300" max="11300" width="29" style="14" customWidth="1"/>
    <col min="11301" max="11522" width="11.42578125" style="14"/>
    <col min="11523" max="11535" width="0" style="14" hidden="1" customWidth="1"/>
    <col min="11536" max="11536" width="14.85546875" style="14" customWidth="1"/>
    <col min="11537" max="11537" width="4" style="14" customWidth="1"/>
    <col min="11538" max="11538" width="18.7109375" style="14" customWidth="1"/>
    <col min="11539" max="11540" width="14.85546875" style="14" customWidth="1"/>
    <col min="11541" max="11541" width="0" style="14" hidden="1" customWidth="1"/>
    <col min="11542" max="11542" width="8.42578125" style="14" customWidth="1"/>
    <col min="11543" max="11543" width="22.7109375" style="14" customWidth="1"/>
    <col min="11544" max="11544" width="8.42578125" style="14" customWidth="1"/>
    <col min="11545" max="11545" width="22.7109375" style="14" customWidth="1"/>
    <col min="11546" max="11546" width="8.42578125" style="14" customWidth="1"/>
    <col min="11547" max="11547" width="22.7109375" style="14" customWidth="1"/>
    <col min="11548" max="11548" width="8.42578125" style="14" customWidth="1"/>
    <col min="11549" max="11549" width="22.7109375" style="14" customWidth="1"/>
    <col min="11550" max="11550" width="8.42578125" style="14" customWidth="1"/>
    <col min="11551" max="11551" width="22.7109375" style="14" customWidth="1"/>
    <col min="11552" max="11552" width="8.42578125" style="14" customWidth="1"/>
    <col min="11553" max="11553" width="22.7109375" style="14" customWidth="1"/>
    <col min="11554" max="11554" width="14.85546875" style="14" customWidth="1"/>
    <col min="11555" max="11555" width="12.85546875" style="14" customWidth="1"/>
    <col min="11556" max="11556" width="29" style="14" customWidth="1"/>
    <col min="11557" max="11778" width="11.42578125" style="14"/>
    <col min="11779" max="11791" width="0" style="14" hidden="1" customWidth="1"/>
    <col min="11792" max="11792" width="14.85546875" style="14" customWidth="1"/>
    <col min="11793" max="11793" width="4" style="14" customWidth="1"/>
    <col min="11794" max="11794" width="18.7109375" style="14" customWidth="1"/>
    <col min="11795" max="11796" width="14.85546875" style="14" customWidth="1"/>
    <col min="11797" max="11797" width="0" style="14" hidden="1" customWidth="1"/>
    <col min="11798" max="11798" width="8.42578125" style="14" customWidth="1"/>
    <col min="11799" max="11799" width="22.7109375" style="14" customWidth="1"/>
    <col min="11800" max="11800" width="8.42578125" style="14" customWidth="1"/>
    <col min="11801" max="11801" width="22.7109375" style="14" customWidth="1"/>
    <col min="11802" max="11802" width="8.42578125" style="14" customWidth="1"/>
    <col min="11803" max="11803" width="22.7109375" style="14" customWidth="1"/>
    <col min="11804" max="11804" width="8.42578125" style="14" customWidth="1"/>
    <col min="11805" max="11805" width="22.7109375" style="14" customWidth="1"/>
    <col min="11806" max="11806" width="8.42578125" style="14" customWidth="1"/>
    <col min="11807" max="11807" width="22.7109375" style="14" customWidth="1"/>
    <col min="11808" max="11808" width="8.42578125" style="14" customWidth="1"/>
    <col min="11809" max="11809" width="22.7109375" style="14" customWidth="1"/>
    <col min="11810" max="11810" width="14.85546875" style="14" customWidth="1"/>
    <col min="11811" max="11811" width="12.85546875" style="14" customWidth="1"/>
    <col min="11812" max="11812" width="29" style="14" customWidth="1"/>
    <col min="11813" max="12034" width="11.42578125" style="14"/>
    <col min="12035" max="12047" width="0" style="14" hidden="1" customWidth="1"/>
    <col min="12048" max="12048" width="14.85546875" style="14" customWidth="1"/>
    <col min="12049" max="12049" width="4" style="14" customWidth="1"/>
    <col min="12050" max="12050" width="18.7109375" style="14" customWidth="1"/>
    <col min="12051" max="12052" width="14.85546875" style="14" customWidth="1"/>
    <col min="12053" max="12053" width="0" style="14" hidden="1" customWidth="1"/>
    <col min="12054" max="12054" width="8.42578125" style="14" customWidth="1"/>
    <col min="12055" max="12055" width="22.7109375" style="14" customWidth="1"/>
    <col min="12056" max="12056" width="8.42578125" style="14" customWidth="1"/>
    <col min="12057" max="12057" width="22.7109375" style="14" customWidth="1"/>
    <col min="12058" max="12058" width="8.42578125" style="14" customWidth="1"/>
    <col min="12059" max="12059" width="22.7109375" style="14" customWidth="1"/>
    <col min="12060" max="12060" width="8.42578125" style="14" customWidth="1"/>
    <col min="12061" max="12061" width="22.7109375" style="14" customWidth="1"/>
    <col min="12062" max="12062" width="8.42578125" style="14" customWidth="1"/>
    <col min="12063" max="12063" width="22.7109375" style="14" customWidth="1"/>
    <col min="12064" max="12064" width="8.42578125" style="14" customWidth="1"/>
    <col min="12065" max="12065" width="22.7109375" style="14" customWidth="1"/>
    <col min="12066" max="12066" width="14.85546875" style="14" customWidth="1"/>
    <col min="12067" max="12067" width="12.85546875" style="14" customWidth="1"/>
    <col min="12068" max="12068" width="29" style="14" customWidth="1"/>
    <col min="12069" max="12290" width="11.42578125" style="14"/>
    <col min="12291" max="12303" width="0" style="14" hidden="1" customWidth="1"/>
    <col min="12304" max="12304" width="14.85546875" style="14" customWidth="1"/>
    <col min="12305" max="12305" width="4" style="14" customWidth="1"/>
    <col min="12306" max="12306" width="18.7109375" style="14" customWidth="1"/>
    <col min="12307" max="12308" width="14.85546875" style="14" customWidth="1"/>
    <col min="12309" max="12309" width="0" style="14" hidden="1" customWidth="1"/>
    <col min="12310" max="12310" width="8.42578125" style="14" customWidth="1"/>
    <col min="12311" max="12311" width="22.7109375" style="14" customWidth="1"/>
    <col min="12312" max="12312" width="8.42578125" style="14" customWidth="1"/>
    <col min="12313" max="12313" width="22.7109375" style="14" customWidth="1"/>
    <col min="12314" max="12314" width="8.42578125" style="14" customWidth="1"/>
    <col min="12315" max="12315" width="22.7109375" style="14" customWidth="1"/>
    <col min="12316" max="12316" width="8.42578125" style="14" customWidth="1"/>
    <col min="12317" max="12317" width="22.7109375" style="14" customWidth="1"/>
    <col min="12318" max="12318" width="8.42578125" style="14" customWidth="1"/>
    <col min="12319" max="12319" width="22.7109375" style="14" customWidth="1"/>
    <col min="12320" max="12320" width="8.42578125" style="14" customWidth="1"/>
    <col min="12321" max="12321" width="22.7109375" style="14" customWidth="1"/>
    <col min="12322" max="12322" width="14.85546875" style="14" customWidth="1"/>
    <col min="12323" max="12323" width="12.85546875" style="14" customWidth="1"/>
    <col min="12324" max="12324" width="29" style="14" customWidth="1"/>
    <col min="12325" max="12546" width="11.42578125" style="14"/>
    <col min="12547" max="12559" width="0" style="14" hidden="1" customWidth="1"/>
    <col min="12560" max="12560" width="14.85546875" style="14" customWidth="1"/>
    <col min="12561" max="12561" width="4" style="14" customWidth="1"/>
    <col min="12562" max="12562" width="18.7109375" style="14" customWidth="1"/>
    <col min="12563" max="12564" width="14.85546875" style="14" customWidth="1"/>
    <col min="12565" max="12565" width="0" style="14" hidden="1" customWidth="1"/>
    <col min="12566" max="12566" width="8.42578125" style="14" customWidth="1"/>
    <col min="12567" max="12567" width="22.7109375" style="14" customWidth="1"/>
    <col min="12568" max="12568" width="8.42578125" style="14" customWidth="1"/>
    <col min="12569" max="12569" width="22.7109375" style="14" customWidth="1"/>
    <col min="12570" max="12570" width="8.42578125" style="14" customWidth="1"/>
    <col min="12571" max="12571" width="22.7109375" style="14" customWidth="1"/>
    <col min="12572" max="12572" width="8.42578125" style="14" customWidth="1"/>
    <col min="12573" max="12573" width="22.7109375" style="14" customWidth="1"/>
    <col min="12574" max="12574" width="8.42578125" style="14" customWidth="1"/>
    <col min="12575" max="12575" width="22.7109375" style="14" customWidth="1"/>
    <col min="12576" max="12576" width="8.42578125" style="14" customWidth="1"/>
    <col min="12577" max="12577" width="22.7109375" style="14" customWidth="1"/>
    <col min="12578" max="12578" width="14.85546875" style="14" customWidth="1"/>
    <col min="12579" max="12579" width="12.85546875" style="14" customWidth="1"/>
    <col min="12580" max="12580" width="29" style="14" customWidth="1"/>
    <col min="12581" max="12802" width="11.42578125" style="14"/>
    <col min="12803" max="12815" width="0" style="14" hidden="1" customWidth="1"/>
    <col min="12816" max="12816" width="14.85546875" style="14" customWidth="1"/>
    <col min="12817" max="12817" width="4" style="14" customWidth="1"/>
    <col min="12818" max="12818" width="18.7109375" style="14" customWidth="1"/>
    <col min="12819" max="12820" width="14.85546875" style="14" customWidth="1"/>
    <col min="12821" max="12821" width="0" style="14" hidden="1" customWidth="1"/>
    <col min="12822" max="12822" width="8.42578125" style="14" customWidth="1"/>
    <col min="12823" max="12823" width="22.7109375" style="14" customWidth="1"/>
    <col min="12824" max="12824" width="8.42578125" style="14" customWidth="1"/>
    <col min="12825" max="12825" width="22.7109375" style="14" customWidth="1"/>
    <col min="12826" max="12826" width="8.42578125" style="14" customWidth="1"/>
    <col min="12827" max="12827" width="22.7109375" style="14" customWidth="1"/>
    <col min="12828" max="12828" width="8.42578125" style="14" customWidth="1"/>
    <col min="12829" max="12829" width="22.7109375" style="14" customWidth="1"/>
    <col min="12830" max="12830" width="8.42578125" style="14" customWidth="1"/>
    <col min="12831" max="12831" width="22.7109375" style="14" customWidth="1"/>
    <col min="12832" max="12832" width="8.42578125" style="14" customWidth="1"/>
    <col min="12833" max="12833" width="22.7109375" style="14" customWidth="1"/>
    <col min="12834" max="12834" width="14.85546875" style="14" customWidth="1"/>
    <col min="12835" max="12835" width="12.85546875" style="14" customWidth="1"/>
    <col min="12836" max="12836" width="29" style="14" customWidth="1"/>
    <col min="12837" max="13058" width="11.42578125" style="14"/>
    <col min="13059" max="13071" width="0" style="14" hidden="1" customWidth="1"/>
    <col min="13072" max="13072" width="14.85546875" style="14" customWidth="1"/>
    <col min="13073" max="13073" width="4" style="14" customWidth="1"/>
    <col min="13074" max="13074" width="18.7109375" style="14" customWidth="1"/>
    <col min="13075" max="13076" width="14.85546875" style="14" customWidth="1"/>
    <col min="13077" max="13077" width="0" style="14" hidden="1" customWidth="1"/>
    <col min="13078" max="13078" width="8.42578125" style="14" customWidth="1"/>
    <col min="13079" max="13079" width="22.7109375" style="14" customWidth="1"/>
    <col min="13080" max="13080" width="8.42578125" style="14" customWidth="1"/>
    <col min="13081" max="13081" width="22.7109375" style="14" customWidth="1"/>
    <col min="13082" max="13082" width="8.42578125" style="14" customWidth="1"/>
    <col min="13083" max="13083" width="22.7109375" style="14" customWidth="1"/>
    <col min="13084" max="13084" width="8.42578125" style="14" customWidth="1"/>
    <col min="13085" max="13085" width="22.7109375" style="14" customWidth="1"/>
    <col min="13086" max="13086" width="8.42578125" style="14" customWidth="1"/>
    <col min="13087" max="13087" width="22.7109375" style="14" customWidth="1"/>
    <col min="13088" max="13088" width="8.42578125" style="14" customWidth="1"/>
    <col min="13089" max="13089" width="22.7109375" style="14" customWidth="1"/>
    <col min="13090" max="13090" width="14.85546875" style="14" customWidth="1"/>
    <col min="13091" max="13091" width="12.85546875" style="14" customWidth="1"/>
    <col min="13092" max="13092" width="29" style="14" customWidth="1"/>
    <col min="13093" max="13314" width="11.42578125" style="14"/>
    <col min="13315" max="13327" width="0" style="14" hidden="1" customWidth="1"/>
    <col min="13328" max="13328" width="14.85546875" style="14" customWidth="1"/>
    <col min="13329" max="13329" width="4" style="14" customWidth="1"/>
    <col min="13330" max="13330" width="18.7109375" style="14" customWidth="1"/>
    <col min="13331" max="13332" width="14.85546875" style="14" customWidth="1"/>
    <col min="13333" max="13333" width="0" style="14" hidden="1" customWidth="1"/>
    <col min="13334" max="13334" width="8.42578125" style="14" customWidth="1"/>
    <col min="13335" max="13335" width="22.7109375" style="14" customWidth="1"/>
    <col min="13336" max="13336" width="8.42578125" style="14" customWidth="1"/>
    <col min="13337" max="13337" width="22.7109375" style="14" customWidth="1"/>
    <col min="13338" max="13338" width="8.42578125" style="14" customWidth="1"/>
    <col min="13339" max="13339" width="22.7109375" style="14" customWidth="1"/>
    <col min="13340" max="13340" width="8.42578125" style="14" customWidth="1"/>
    <col min="13341" max="13341" width="22.7109375" style="14" customWidth="1"/>
    <col min="13342" max="13342" width="8.42578125" style="14" customWidth="1"/>
    <col min="13343" max="13343" width="22.7109375" style="14" customWidth="1"/>
    <col min="13344" max="13344" width="8.42578125" style="14" customWidth="1"/>
    <col min="13345" max="13345" width="22.7109375" style="14" customWidth="1"/>
    <col min="13346" max="13346" width="14.85546875" style="14" customWidth="1"/>
    <col min="13347" max="13347" width="12.85546875" style="14" customWidth="1"/>
    <col min="13348" max="13348" width="29" style="14" customWidth="1"/>
    <col min="13349" max="13570" width="11.42578125" style="14"/>
    <col min="13571" max="13583" width="0" style="14" hidden="1" customWidth="1"/>
    <col min="13584" max="13584" width="14.85546875" style="14" customWidth="1"/>
    <col min="13585" max="13585" width="4" style="14" customWidth="1"/>
    <col min="13586" max="13586" width="18.7109375" style="14" customWidth="1"/>
    <col min="13587" max="13588" width="14.85546875" style="14" customWidth="1"/>
    <col min="13589" max="13589" width="0" style="14" hidden="1" customWidth="1"/>
    <col min="13590" max="13590" width="8.42578125" style="14" customWidth="1"/>
    <col min="13591" max="13591" width="22.7109375" style="14" customWidth="1"/>
    <col min="13592" max="13592" width="8.42578125" style="14" customWidth="1"/>
    <col min="13593" max="13593" width="22.7109375" style="14" customWidth="1"/>
    <col min="13594" max="13594" width="8.42578125" style="14" customWidth="1"/>
    <col min="13595" max="13595" width="22.7109375" style="14" customWidth="1"/>
    <col min="13596" max="13596" width="8.42578125" style="14" customWidth="1"/>
    <col min="13597" max="13597" width="22.7109375" style="14" customWidth="1"/>
    <col min="13598" max="13598" width="8.42578125" style="14" customWidth="1"/>
    <col min="13599" max="13599" width="22.7109375" style="14" customWidth="1"/>
    <col min="13600" max="13600" width="8.42578125" style="14" customWidth="1"/>
    <col min="13601" max="13601" width="22.7109375" style="14" customWidth="1"/>
    <col min="13602" max="13602" width="14.85546875" style="14" customWidth="1"/>
    <col min="13603" max="13603" width="12.85546875" style="14" customWidth="1"/>
    <col min="13604" max="13604" width="29" style="14" customWidth="1"/>
    <col min="13605" max="13826" width="11.42578125" style="14"/>
    <col min="13827" max="13839" width="0" style="14" hidden="1" customWidth="1"/>
    <col min="13840" max="13840" width="14.85546875" style="14" customWidth="1"/>
    <col min="13841" max="13841" width="4" style="14" customWidth="1"/>
    <col min="13842" max="13842" width="18.7109375" style="14" customWidth="1"/>
    <col min="13843" max="13844" width="14.85546875" style="14" customWidth="1"/>
    <col min="13845" max="13845" width="0" style="14" hidden="1" customWidth="1"/>
    <col min="13846" max="13846" width="8.42578125" style="14" customWidth="1"/>
    <col min="13847" max="13847" width="22.7109375" style="14" customWidth="1"/>
    <col min="13848" max="13848" width="8.42578125" style="14" customWidth="1"/>
    <col min="13849" max="13849" width="22.7109375" style="14" customWidth="1"/>
    <col min="13850" max="13850" width="8.42578125" style="14" customWidth="1"/>
    <col min="13851" max="13851" width="22.7109375" style="14" customWidth="1"/>
    <col min="13852" max="13852" width="8.42578125" style="14" customWidth="1"/>
    <col min="13853" max="13853" width="22.7109375" style="14" customWidth="1"/>
    <col min="13854" max="13854" width="8.42578125" style="14" customWidth="1"/>
    <col min="13855" max="13855" width="22.7109375" style="14" customWidth="1"/>
    <col min="13856" max="13856" width="8.42578125" style="14" customWidth="1"/>
    <col min="13857" max="13857" width="22.7109375" style="14" customWidth="1"/>
    <col min="13858" max="13858" width="14.85546875" style="14" customWidth="1"/>
    <col min="13859" max="13859" width="12.85546875" style="14" customWidth="1"/>
    <col min="13860" max="13860" width="29" style="14" customWidth="1"/>
    <col min="13861" max="14082" width="11.42578125" style="14"/>
    <col min="14083" max="14095" width="0" style="14" hidden="1" customWidth="1"/>
    <col min="14096" max="14096" width="14.85546875" style="14" customWidth="1"/>
    <col min="14097" max="14097" width="4" style="14" customWidth="1"/>
    <col min="14098" max="14098" width="18.7109375" style="14" customWidth="1"/>
    <col min="14099" max="14100" width="14.85546875" style="14" customWidth="1"/>
    <col min="14101" max="14101" width="0" style="14" hidden="1" customWidth="1"/>
    <col min="14102" max="14102" width="8.42578125" style="14" customWidth="1"/>
    <col min="14103" max="14103" width="22.7109375" style="14" customWidth="1"/>
    <col min="14104" max="14104" width="8.42578125" style="14" customWidth="1"/>
    <col min="14105" max="14105" width="22.7109375" style="14" customWidth="1"/>
    <col min="14106" max="14106" width="8.42578125" style="14" customWidth="1"/>
    <col min="14107" max="14107" width="22.7109375" style="14" customWidth="1"/>
    <col min="14108" max="14108" width="8.42578125" style="14" customWidth="1"/>
    <col min="14109" max="14109" width="22.7109375" style="14" customWidth="1"/>
    <col min="14110" max="14110" width="8.42578125" style="14" customWidth="1"/>
    <col min="14111" max="14111" width="22.7109375" style="14" customWidth="1"/>
    <col min="14112" max="14112" width="8.42578125" style="14" customWidth="1"/>
    <col min="14113" max="14113" width="22.7109375" style="14" customWidth="1"/>
    <col min="14114" max="14114" width="14.85546875" style="14" customWidth="1"/>
    <col min="14115" max="14115" width="12.85546875" style="14" customWidth="1"/>
    <col min="14116" max="14116" width="29" style="14" customWidth="1"/>
    <col min="14117" max="14338" width="11.42578125" style="14"/>
    <col min="14339" max="14351" width="0" style="14" hidden="1" customWidth="1"/>
    <col min="14352" max="14352" width="14.85546875" style="14" customWidth="1"/>
    <col min="14353" max="14353" width="4" style="14" customWidth="1"/>
    <col min="14354" max="14354" width="18.7109375" style="14" customWidth="1"/>
    <col min="14355" max="14356" width="14.85546875" style="14" customWidth="1"/>
    <col min="14357" max="14357" width="0" style="14" hidden="1" customWidth="1"/>
    <col min="14358" max="14358" width="8.42578125" style="14" customWidth="1"/>
    <col min="14359" max="14359" width="22.7109375" style="14" customWidth="1"/>
    <col min="14360" max="14360" width="8.42578125" style="14" customWidth="1"/>
    <col min="14361" max="14361" width="22.7109375" style="14" customWidth="1"/>
    <col min="14362" max="14362" width="8.42578125" style="14" customWidth="1"/>
    <col min="14363" max="14363" width="22.7109375" style="14" customWidth="1"/>
    <col min="14364" max="14364" width="8.42578125" style="14" customWidth="1"/>
    <col min="14365" max="14365" width="22.7109375" style="14" customWidth="1"/>
    <col min="14366" max="14366" width="8.42578125" style="14" customWidth="1"/>
    <col min="14367" max="14367" width="22.7109375" style="14" customWidth="1"/>
    <col min="14368" max="14368" width="8.42578125" style="14" customWidth="1"/>
    <col min="14369" max="14369" width="22.7109375" style="14" customWidth="1"/>
    <col min="14370" max="14370" width="14.85546875" style="14" customWidth="1"/>
    <col min="14371" max="14371" width="12.85546875" style="14" customWidth="1"/>
    <col min="14372" max="14372" width="29" style="14" customWidth="1"/>
    <col min="14373" max="14594" width="11.42578125" style="14"/>
    <col min="14595" max="14607" width="0" style="14" hidden="1" customWidth="1"/>
    <col min="14608" max="14608" width="14.85546875" style="14" customWidth="1"/>
    <col min="14609" max="14609" width="4" style="14" customWidth="1"/>
    <col min="14610" max="14610" width="18.7109375" style="14" customWidth="1"/>
    <col min="14611" max="14612" width="14.85546875" style="14" customWidth="1"/>
    <col min="14613" max="14613" width="0" style="14" hidden="1" customWidth="1"/>
    <col min="14614" max="14614" width="8.42578125" style="14" customWidth="1"/>
    <col min="14615" max="14615" width="22.7109375" style="14" customWidth="1"/>
    <col min="14616" max="14616" width="8.42578125" style="14" customWidth="1"/>
    <col min="14617" max="14617" width="22.7109375" style="14" customWidth="1"/>
    <col min="14618" max="14618" width="8.42578125" style="14" customWidth="1"/>
    <col min="14619" max="14619" width="22.7109375" style="14" customWidth="1"/>
    <col min="14620" max="14620" width="8.42578125" style="14" customWidth="1"/>
    <col min="14621" max="14621" width="22.7109375" style="14" customWidth="1"/>
    <col min="14622" max="14622" width="8.42578125" style="14" customWidth="1"/>
    <col min="14623" max="14623" width="22.7109375" style="14" customWidth="1"/>
    <col min="14624" max="14624" width="8.42578125" style="14" customWidth="1"/>
    <col min="14625" max="14625" width="22.7109375" style="14" customWidth="1"/>
    <col min="14626" max="14626" width="14.85546875" style="14" customWidth="1"/>
    <col min="14627" max="14627" width="12.85546875" style="14" customWidth="1"/>
    <col min="14628" max="14628" width="29" style="14" customWidth="1"/>
    <col min="14629" max="14850" width="11.42578125" style="14"/>
    <col min="14851" max="14863" width="0" style="14" hidden="1" customWidth="1"/>
    <col min="14864" max="14864" width="14.85546875" style="14" customWidth="1"/>
    <col min="14865" max="14865" width="4" style="14" customWidth="1"/>
    <col min="14866" max="14866" width="18.7109375" style="14" customWidth="1"/>
    <col min="14867" max="14868" width="14.85546875" style="14" customWidth="1"/>
    <col min="14869" max="14869" width="0" style="14" hidden="1" customWidth="1"/>
    <col min="14870" max="14870" width="8.42578125" style="14" customWidth="1"/>
    <col min="14871" max="14871" width="22.7109375" style="14" customWidth="1"/>
    <col min="14872" max="14872" width="8.42578125" style="14" customWidth="1"/>
    <col min="14873" max="14873" width="22.7109375" style="14" customWidth="1"/>
    <col min="14874" max="14874" width="8.42578125" style="14" customWidth="1"/>
    <col min="14875" max="14875" width="22.7109375" style="14" customWidth="1"/>
    <col min="14876" max="14876" width="8.42578125" style="14" customWidth="1"/>
    <col min="14877" max="14877" width="22.7109375" style="14" customWidth="1"/>
    <col min="14878" max="14878" width="8.42578125" style="14" customWidth="1"/>
    <col min="14879" max="14879" width="22.7109375" style="14" customWidth="1"/>
    <col min="14880" max="14880" width="8.42578125" style="14" customWidth="1"/>
    <col min="14881" max="14881" width="22.7109375" style="14" customWidth="1"/>
    <col min="14882" max="14882" width="14.85546875" style="14" customWidth="1"/>
    <col min="14883" max="14883" width="12.85546875" style="14" customWidth="1"/>
    <col min="14884" max="14884" width="29" style="14" customWidth="1"/>
    <col min="14885" max="15106" width="11.42578125" style="14"/>
    <col min="15107" max="15119" width="0" style="14" hidden="1" customWidth="1"/>
    <col min="15120" max="15120" width="14.85546875" style="14" customWidth="1"/>
    <col min="15121" max="15121" width="4" style="14" customWidth="1"/>
    <col min="15122" max="15122" width="18.7109375" style="14" customWidth="1"/>
    <col min="15123" max="15124" width="14.85546875" style="14" customWidth="1"/>
    <col min="15125" max="15125" width="0" style="14" hidden="1" customWidth="1"/>
    <col min="15126" max="15126" width="8.42578125" style="14" customWidth="1"/>
    <col min="15127" max="15127" width="22.7109375" style="14" customWidth="1"/>
    <col min="15128" max="15128" width="8.42578125" style="14" customWidth="1"/>
    <col min="15129" max="15129" width="22.7109375" style="14" customWidth="1"/>
    <col min="15130" max="15130" width="8.42578125" style="14" customWidth="1"/>
    <col min="15131" max="15131" width="22.7109375" style="14" customWidth="1"/>
    <col min="15132" max="15132" width="8.42578125" style="14" customWidth="1"/>
    <col min="15133" max="15133" width="22.7109375" style="14" customWidth="1"/>
    <col min="15134" max="15134" width="8.42578125" style="14" customWidth="1"/>
    <col min="15135" max="15135" width="22.7109375" style="14" customWidth="1"/>
    <col min="15136" max="15136" width="8.42578125" style="14" customWidth="1"/>
    <col min="15137" max="15137" width="22.7109375" style="14" customWidth="1"/>
    <col min="15138" max="15138" width="14.85546875" style="14" customWidth="1"/>
    <col min="15139" max="15139" width="12.85546875" style="14" customWidth="1"/>
    <col min="15140" max="15140" width="29" style="14" customWidth="1"/>
    <col min="15141" max="15362" width="11.42578125" style="14"/>
    <col min="15363" max="15375" width="0" style="14" hidden="1" customWidth="1"/>
    <col min="15376" max="15376" width="14.85546875" style="14" customWidth="1"/>
    <col min="15377" max="15377" width="4" style="14" customWidth="1"/>
    <col min="15378" max="15378" width="18.7109375" style="14" customWidth="1"/>
    <col min="15379" max="15380" width="14.85546875" style="14" customWidth="1"/>
    <col min="15381" max="15381" width="0" style="14" hidden="1" customWidth="1"/>
    <col min="15382" max="15382" width="8.42578125" style="14" customWidth="1"/>
    <col min="15383" max="15383" width="22.7109375" style="14" customWidth="1"/>
    <col min="15384" max="15384" width="8.42578125" style="14" customWidth="1"/>
    <col min="15385" max="15385" width="22.7109375" style="14" customWidth="1"/>
    <col min="15386" max="15386" width="8.42578125" style="14" customWidth="1"/>
    <col min="15387" max="15387" width="22.7109375" style="14" customWidth="1"/>
    <col min="15388" max="15388" width="8.42578125" style="14" customWidth="1"/>
    <col min="15389" max="15389" width="22.7109375" style="14" customWidth="1"/>
    <col min="15390" max="15390" width="8.42578125" style="14" customWidth="1"/>
    <col min="15391" max="15391" width="22.7109375" style="14" customWidth="1"/>
    <col min="15392" max="15392" width="8.42578125" style="14" customWidth="1"/>
    <col min="15393" max="15393" width="22.7109375" style="14" customWidth="1"/>
    <col min="15394" max="15394" width="14.85546875" style="14" customWidth="1"/>
    <col min="15395" max="15395" width="12.85546875" style="14" customWidth="1"/>
    <col min="15396" max="15396" width="29" style="14" customWidth="1"/>
    <col min="15397" max="15618" width="11.42578125" style="14"/>
    <col min="15619" max="15631" width="0" style="14" hidden="1" customWidth="1"/>
    <col min="15632" max="15632" width="14.85546875" style="14" customWidth="1"/>
    <col min="15633" max="15633" width="4" style="14" customWidth="1"/>
    <col min="15634" max="15634" width="18.7109375" style="14" customWidth="1"/>
    <col min="15635" max="15636" width="14.85546875" style="14" customWidth="1"/>
    <col min="15637" max="15637" width="0" style="14" hidden="1" customWidth="1"/>
    <col min="15638" max="15638" width="8.42578125" style="14" customWidth="1"/>
    <col min="15639" max="15639" width="22.7109375" style="14" customWidth="1"/>
    <col min="15640" max="15640" width="8.42578125" style="14" customWidth="1"/>
    <col min="15641" max="15641" width="22.7109375" style="14" customWidth="1"/>
    <col min="15642" max="15642" width="8.42578125" style="14" customWidth="1"/>
    <col min="15643" max="15643" width="22.7109375" style="14" customWidth="1"/>
    <col min="15644" max="15644" width="8.42578125" style="14" customWidth="1"/>
    <col min="15645" max="15645" width="22.7109375" style="14" customWidth="1"/>
    <col min="15646" max="15646" width="8.42578125" style="14" customWidth="1"/>
    <col min="15647" max="15647" width="22.7109375" style="14" customWidth="1"/>
    <col min="15648" max="15648" width="8.42578125" style="14" customWidth="1"/>
    <col min="15649" max="15649" width="22.7109375" style="14" customWidth="1"/>
    <col min="15650" max="15650" width="14.85546875" style="14" customWidth="1"/>
    <col min="15651" max="15651" width="12.85546875" style="14" customWidth="1"/>
    <col min="15652" max="15652" width="29" style="14" customWidth="1"/>
    <col min="15653" max="15874" width="11.42578125" style="14"/>
    <col min="15875" max="15887" width="0" style="14" hidden="1" customWidth="1"/>
    <col min="15888" max="15888" width="14.85546875" style="14" customWidth="1"/>
    <col min="15889" max="15889" width="4" style="14" customWidth="1"/>
    <col min="15890" max="15890" width="18.7109375" style="14" customWidth="1"/>
    <col min="15891" max="15892" width="14.85546875" style="14" customWidth="1"/>
    <col min="15893" max="15893" width="0" style="14" hidden="1" customWidth="1"/>
    <col min="15894" max="15894" width="8.42578125" style="14" customWidth="1"/>
    <col min="15895" max="15895" width="22.7109375" style="14" customWidth="1"/>
    <col min="15896" max="15896" width="8.42578125" style="14" customWidth="1"/>
    <col min="15897" max="15897" width="22.7109375" style="14" customWidth="1"/>
    <col min="15898" max="15898" width="8.42578125" style="14" customWidth="1"/>
    <col min="15899" max="15899" width="22.7109375" style="14" customWidth="1"/>
    <col min="15900" max="15900" width="8.42578125" style="14" customWidth="1"/>
    <col min="15901" max="15901" width="22.7109375" style="14" customWidth="1"/>
    <col min="15902" max="15902" width="8.42578125" style="14" customWidth="1"/>
    <col min="15903" max="15903" width="22.7109375" style="14" customWidth="1"/>
    <col min="15904" max="15904" width="8.42578125" style="14" customWidth="1"/>
    <col min="15905" max="15905" width="22.7109375" style="14" customWidth="1"/>
    <col min="15906" max="15906" width="14.85546875" style="14" customWidth="1"/>
    <col min="15907" max="15907" width="12.85546875" style="14" customWidth="1"/>
    <col min="15908" max="15908" width="29" style="14" customWidth="1"/>
    <col min="15909" max="16130" width="11.42578125" style="14"/>
    <col min="16131" max="16143" width="0" style="14" hidden="1" customWidth="1"/>
    <col min="16144" max="16144" width="14.85546875" style="14" customWidth="1"/>
    <col min="16145" max="16145" width="4" style="14" customWidth="1"/>
    <col min="16146" max="16146" width="18.7109375" style="14" customWidth="1"/>
    <col min="16147" max="16148" width="14.85546875" style="14" customWidth="1"/>
    <col min="16149" max="16149" width="0" style="14" hidden="1" customWidth="1"/>
    <col min="16150" max="16150" width="8.42578125" style="14" customWidth="1"/>
    <col min="16151" max="16151" width="22.7109375" style="14" customWidth="1"/>
    <col min="16152" max="16152" width="8.42578125" style="14" customWidth="1"/>
    <col min="16153" max="16153" width="22.7109375" style="14" customWidth="1"/>
    <col min="16154" max="16154" width="8.42578125" style="14" customWidth="1"/>
    <col min="16155" max="16155" width="22.7109375" style="14" customWidth="1"/>
    <col min="16156" max="16156" width="8.42578125" style="14" customWidth="1"/>
    <col min="16157" max="16157" width="22.7109375" style="14" customWidth="1"/>
    <col min="16158" max="16158" width="8.42578125" style="14" customWidth="1"/>
    <col min="16159" max="16159" width="22.7109375" style="14" customWidth="1"/>
    <col min="16160" max="16160" width="8.42578125" style="14" customWidth="1"/>
    <col min="16161" max="16161" width="22.7109375" style="14" customWidth="1"/>
    <col min="16162" max="16162" width="14.85546875" style="14" customWidth="1"/>
    <col min="16163" max="16163" width="12.85546875" style="14" customWidth="1"/>
    <col min="16164" max="16164" width="29" style="14" customWidth="1"/>
    <col min="16165" max="16384" width="11.42578125" style="14"/>
  </cols>
  <sheetData>
    <row r="1" spans="1:41" s="1" customFormat="1" ht="19.5" hidden="1" customHeight="1" x14ac:dyDescent="0.25">
      <c r="H1" s="2"/>
      <c r="I1" s="2"/>
      <c r="M1" s="2"/>
      <c r="N1" s="577" t="s">
        <v>471</v>
      </c>
      <c r="O1" s="577"/>
      <c r="P1" s="577"/>
      <c r="Q1" s="577"/>
      <c r="R1" s="577"/>
      <c r="S1" s="577"/>
      <c r="T1" s="577"/>
      <c r="U1" s="577"/>
      <c r="V1" s="577"/>
      <c r="W1" s="577"/>
      <c r="X1" s="577"/>
      <c r="Y1" s="577"/>
      <c r="Z1" s="577"/>
      <c r="AA1" s="577"/>
      <c r="AB1" s="577"/>
      <c r="AC1" s="577"/>
      <c r="AD1" s="577"/>
      <c r="AE1" s="577"/>
      <c r="AF1" s="577"/>
      <c r="AG1" s="577"/>
      <c r="AH1" s="577"/>
      <c r="AI1" s="577"/>
    </row>
    <row r="2" spans="1:41" s="1" customFormat="1" ht="19.5" hidden="1" customHeight="1" x14ac:dyDescent="0.25">
      <c r="H2" s="2"/>
      <c r="I2" s="2"/>
      <c r="M2" s="2"/>
      <c r="R2" s="3" t="s">
        <v>478</v>
      </c>
      <c r="S2" s="178" t="s">
        <v>480</v>
      </c>
      <c r="T2" s="4" t="s">
        <v>481</v>
      </c>
      <c r="AI2" s="7"/>
    </row>
    <row r="3" spans="1:41" s="1" customFormat="1" ht="19.5" hidden="1" customHeight="1" x14ac:dyDescent="0.25">
      <c r="H3" s="2"/>
      <c r="I3" s="2"/>
      <c r="M3" s="2"/>
      <c r="R3" s="3" t="s">
        <v>479</v>
      </c>
      <c r="S3" s="179" t="s">
        <v>482</v>
      </c>
      <c r="T3" s="181" t="s">
        <v>491</v>
      </c>
      <c r="AI3" s="7"/>
    </row>
    <row r="4" spans="1:41" s="1" customFormat="1" ht="19.5" hidden="1" customHeight="1" x14ac:dyDescent="0.25">
      <c r="H4" s="2"/>
      <c r="I4" s="2"/>
      <c r="M4" s="2"/>
      <c r="P4" s="3"/>
      <c r="Q4" s="3"/>
      <c r="S4" s="179" t="s">
        <v>483</v>
      </c>
      <c r="T4" s="181" t="s">
        <v>492</v>
      </c>
      <c r="V4" s="4"/>
      <c r="AI4" s="7"/>
    </row>
    <row r="5" spans="1:41" s="1" customFormat="1" ht="19.5" hidden="1" customHeight="1" x14ac:dyDescent="0.25">
      <c r="H5" s="2"/>
      <c r="I5" s="2"/>
      <c r="M5" s="2"/>
      <c r="P5" s="3"/>
      <c r="Q5" s="3"/>
      <c r="S5" s="179" t="s">
        <v>484</v>
      </c>
      <c r="T5" s="181" t="s">
        <v>493</v>
      </c>
      <c r="V5" s="4"/>
      <c r="AI5" s="7"/>
    </row>
    <row r="6" spans="1:41" s="1" customFormat="1" ht="19.5" hidden="1" customHeight="1" x14ac:dyDescent="0.25">
      <c r="H6" s="2"/>
      <c r="I6" s="2"/>
      <c r="M6" s="2"/>
      <c r="P6" s="3"/>
      <c r="Q6" s="3"/>
      <c r="S6" s="179" t="s">
        <v>485</v>
      </c>
      <c r="T6" s="181" t="s">
        <v>494</v>
      </c>
      <c r="V6" s="4"/>
      <c r="AI6" s="7"/>
    </row>
    <row r="7" spans="1:41" s="1" customFormat="1" ht="20.100000000000001" customHeight="1" x14ac:dyDescent="0.25">
      <c r="H7" s="2"/>
      <c r="I7" s="2"/>
      <c r="M7" s="2"/>
      <c r="N7" s="3"/>
      <c r="P7" s="4"/>
      <c r="Q7" s="4"/>
      <c r="R7" s="5"/>
      <c r="S7" s="5"/>
      <c r="V7" s="6"/>
      <c r="AI7" s="7"/>
    </row>
    <row r="8" spans="1:41" s="9" customFormat="1" ht="24.75" customHeight="1" x14ac:dyDescent="0.25">
      <c r="A8" s="596" t="s">
        <v>0</v>
      </c>
      <c r="B8" s="597" t="s">
        <v>1</v>
      </c>
      <c r="C8" s="598"/>
      <c r="D8" s="597" t="s">
        <v>2</v>
      </c>
      <c r="E8" s="598"/>
      <c r="F8" s="597" t="s">
        <v>3</v>
      </c>
      <c r="G8" s="598"/>
      <c r="H8" s="596" t="s">
        <v>4</v>
      </c>
      <c r="I8" s="597" t="s">
        <v>5</v>
      </c>
      <c r="J8" s="598"/>
      <c r="K8" s="597" t="s">
        <v>6</v>
      </c>
      <c r="L8" s="598"/>
      <c r="M8" s="667" t="s">
        <v>7</v>
      </c>
      <c r="N8" s="668"/>
      <c r="O8" s="667" t="s">
        <v>8</v>
      </c>
      <c r="P8" s="671"/>
      <c r="Q8" s="180"/>
      <c r="R8" s="667" t="s">
        <v>487</v>
      </c>
      <c r="S8" s="668"/>
      <c r="T8" s="673" t="s">
        <v>528</v>
      </c>
      <c r="U8" s="675" t="s">
        <v>8</v>
      </c>
      <c r="V8" s="675" t="s">
        <v>486</v>
      </c>
      <c r="W8" s="675"/>
      <c r="X8" s="675"/>
      <c r="Y8" s="675"/>
      <c r="Z8" s="675"/>
      <c r="AA8" s="675"/>
      <c r="AB8" s="675"/>
      <c r="AC8" s="675"/>
      <c r="AD8" s="675"/>
      <c r="AE8" s="675"/>
      <c r="AF8" s="689" t="s">
        <v>529</v>
      </c>
      <c r="AG8" s="690"/>
      <c r="AH8" s="675" t="s">
        <v>9</v>
      </c>
      <c r="AI8" s="673" t="s">
        <v>10</v>
      </c>
      <c r="AJ8" s="601"/>
      <c r="AK8" s="8"/>
      <c r="AL8" s="8"/>
      <c r="AM8" s="8"/>
    </row>
    <row r="9" spans="1:41" s="9" customFormat="1" ht="20.25" customHeight="1" x14ac:dyDescent="0.25">
      <c r="A9" s="596"/>
      <c r="B9" s="599"/>
      <c r="C9" s="600"/>
      <c r="D9" s="599"/>
      <c r="E9" s="600"/>
      <c r="F9" s="599"/>
      <c r="G9" s="600"/>
      <c r="H9" s="596"/>
      <c r="I9" s="599"/>
      <c r="J9" s="600"/>
      <c r="K9" s="599"/>
      <c r="L9" s="600"/>
      <c r="M9" s="669"/>
      <c r="N9" s="670"/>
      <c r="O9" s="669"/>
      <c r="P9" s="672"/>
      <c r="Q9" s="180"/>
      <c r="R9" s="686"/>
      <c r="S9" s="687"/>
      <c r="T9" s="688"/>
      <c r="U9" s="675"/>
      <c r="V9" s="675">
        <v>2017</v>
      </c>
      <c r="W9" s="675"/>
      <c r="X9" s="675">
        <v>2018</v>
      </c>
      <c r="Y9" s="675"/>
      <c r="Z9" s="675">
        <v>2019</v>
      </c>
      <c r="AA9" s="675"/>
      <c r="AB9" s="675">
        <v>2020</v>
      </c>
      <c r="AC9" s="675"/>
      <c r="AD9" s="675">
        <v>2021</v>
      </c>
      <c r="AE9" s="675"/>
      <c r="AF9" s="667" t="s">
        <v>11</v>
      </c>
      <c r="AG9" s="676" t="s">
        <v>12</v>
      </c>
      <c r="AH9" s="675"/>
      <c r="AI9" s="674"/>
      <c r="AJ9" s="601"/>
      <c r="AK9" s="8"/>
      <c r="AL9" s="8"/>
      <c r="AM9" s="8"/>
    </row>
    <row r="10" spans="1:41" ht="15" customHeight="1" x14ac:dyDescent="0.25">
      <c r="A10" s="11">
        <v>1</v>
      </c>
      <c r="B10" s="603">
        <v>2</v>
      </c>
      <c r="C10" s="604"/>
      <c r="D10" s="603">
        <v>3</v>
      </c>
      <c r="E10" s="604"/>
      <c r="F10" s="603">
        <v>4</v>
      </c>
      <c r="G10" s="604"/>
      <c r="H10" s="11">
        <v>5</v>
      </c>
      <c r="I10" s="603">
        <v>6</v>
      </c>
      <c r="J10" s="604"/>
      <c r="K10" s="603">
        <v>7</v>
      </c>
      <c r="L10" s="604"/>
      <c r="M10" s="696">
        <v>8</v>
      </c>
      <c r="N10" s="697"/>
      <c r="O10" s="689">
        <v>10</v>
      </c>
      <c r="P10" s="692"/>
      <c r="Q10" s="180"/>
      <c r="R10" s="669"/>
      <c r="S10" s="670"/>
      <c r="T10" s="674"/>
      <c r="U10" s="220">
        <v>13</v>
      </c>
      <c r="V10" s="182" t="s">
        <v>11</v>
      </c>
      <c r="W10" s="10" t="s">
        <v>12</v>
      </c>
      <c r="X10" s="182" t="s">
        <v>11</v>
      </c>
      <c r="Y10" s="10" t="s">
        <v>12</v>
      </c>
      <c r="Z10" s="182" t="s">
        <v>11</v>
      </c>
      <c r="AA10" s="10" t="s">
        <v>12</v>
      </c>
      <c r="AB10" s="182" t="s">
        <v>11</v>
      </c>
      <c r="AC10" s="10" t="s">
        <v>12</v>
      </c>
      <c r="AD10" s="182" t="s">
        <v>11</v>
      </c>
      <c r="AE10" s="10" t="s">
        <v>12</v>
      </c>
      <c r="AF10" s="669"/>
      <c r="AG10" s="677"/>
      <c r="AH10" s="183">
        <v>14</v>
      </c>
      <c r="AI10" s="12">
        <v>15</v>
      </c>
      <c r="AJ10" s="601"/>
      <c r="AK10" s="13"/>
      <c r="AL10" s="13"/>
      <c r="AM10" s="13"/>
    </row>
    <row r="11" spans="1:41" ht="50.25" customHeight="1" x14ac:dyDescent="0.25">
      <c r="A11" s="607" t="s">
        <v>13</v>
      </c>
      <c r="B11" s="607">
        <v>1</v>
      </c>
      <c r="C11" s="607" t="s">
        <v>14</v>
      </c>
      <c r="D11" s="15">
        <v>1</v>
      </c>
      <c r="E11" s="607" t="s">
        <v>15</v>
      </c>
      <c r="F11" s="15"/>
      <c r="G11" s="607" t="s">
        <v>16</v>
      </c>
      <c r="H11" s="15" t="s">
        <v>17</v>
      </c>
      <c r="I11" s="189">
        <v>1</v>
      </c>
      <c r="J11" s="607" t="s">
        <v>18</v>
      </c>
      <c r="K11" s="189"/>
      <c r="L11" s="607" t="s">
        <v>19</v>
      </c>
      <c r="M11" s="678">
        <v>1</v>
      </c>
      <c r="N11" s="693" t="s">
        <v>20</v>
      </c>
      <c r="O11" s="678">
        <v>1</v>
      </c>
      <c r="P11" s="681" t="s">
        <v>472</v>
      </c>
      <c r="Q11" s="232"/>
      <c r="R11" s="684" t="s">
        <v>530</v>
      </c>
      <c r="S11" s="685"/>
      <c r="T11" s="363">
        <v>100</v>
      </c>
      <c r="U11" s="365" t="s">
        <v>22</v>
      </c>
      <c r="V11" s="364">
        <v>78</v>
      </c>
      <c r="W11" s="366">
        <v>1019821274.4</v>
      </c>
      <c r="X11" s="364">
        <v>80</v>
      </c>
      <c r="Y11" s="366">
        <f>(W11*13.86%)+W11</f>
        <v>1161168503.0318398</v>
      </c>
      <c r="Z11" s="364">
        <v>81</v>
      </c>
      <c r="AA11" s="366">
        <f>(Y11*10.86%)+Y11</f>
        <v>1287271402.4610977</v>
      </c>
      <c r="AB11" s="364">
        <v>82</v>
      </c>
      <c r="AC11" s="366">
        <f>(AA11*10.19%)+AA11+50417.61</f>
        <v>1418494775.9818835</v>
      </c>
      <c r="AD11" s="364">
        <v>83</v>
      </c>
      <c r="AE11" s="366">
        <f>(AC11*10.21%)+AC11</f>
        <v>1563323092.6096339</v>
      </c>
      <c r="AF11" s="367">
        <v>100</v>
      </c>
      <c r="AG11" s="18">
        <f>W11+Y11+AA11+AC11+AE11</f>
        <v>6450079048.4844551</v>
      </c>
      <c r="AH11" s="678" t="s">
        <v>23</v>
      </c>
      <c r="AI11" s="199" t="s">
        <v>24</v>
      </c>
      <c r="AJ11" s="13"/>
      <c r="AK11" s="166">
        <f>W11+W12+W13+W14+W15+W16+W17+W19</f>
        <v>2810620898.9299998</v>
      </c>
      <c r="AL11" s="166">
        <f>Y11+Y12+Y13+Y14+Y15+Y16+Y17+Y19</f>
        <v>3221172955.5216975</v>
      </c>
      <c r="AM11" s="166">
        <f>AA11+AA12+AA13+AA14+AA15+AA16+AA17+AA19</f>
        <v>3570992338.4913545</v>
      </c>
      <c r="AN11" s="166">
        <f>AC12+AC13+AC14+AC15+AC16+AC17+AC19+AC11</f>
        <v>3934926875.3936234</v>
      </c>
      <c r="AO11" s="329">
        <f>AE11+AE12+AE13+AE14+AE15+AE16+AE17+AE19</f>
        <v>4336682909.3713121</v>
      </c>
    </row>
    <row r="12" spans="1:41" ht="34.5" hidden="1" customHeight="1" x14ac:dyDescent="0.25">
      <c r="A12" s="608"/>
      <c r="B12" s="608"/>
      <c r="C12" s="608"/>
      <c r="D12" s="20"/>
      <c r="E12" s="608"/>
      <c r="F12" s="20"/>
      <c r="G12" s="608"/>
      <c r="H12" s="20"/>
      <c r="I12" s="190"/>
      <c r="J12" s="608"/>
      <c r="K12" s="190"/>
      <c r="L12" s="608"/>
      <c r="M12" s="679"/>
      <c r="N12" s="694"/>
      <c r="O12" s="679"/>
      <c r="P12" s="682"/>
      <c r="Q12" s="232"/>
      <c r="R12" s="667" t="s">
        <v>488</v>
      </c>
      <c r="S12" s="668"/>
      <c r="T12" s="16">
        <v>1</v>
      </c>
      <c r="U12" s="17" t="s">
        <v>22</v>
      </c>
      <c r="V12" s="16">
        <v>1</v>
      </c>
      <c r="W12" s="18">
        <v>193856027.19999999</v>
      </c>
      <c r="X12" s="16">
        <v>1</v>
      </c>
      <c r="Y12" s="18">
        <f>(W12*13.86%)+W12</f>
        <v>220724472.56991997</v>
      </c>
      <c r="Z12" s="16">
        <v>1</v>
      </c>
      <c r="AA12" s="18">
        <f t="shared" ref="AA12:AA75" si="0">(Y12*10.86%)+Y12</f>
        <v>244695150.29101327</v>
      </c>
      <c r="AB12" s="16">
        <v>1</v>
      </c>
      <c r="AC12" s="18">
        <f t="shared" ref="AC12:AC75" si="1">(AA12*10.19%)+AA12</f>
        <v>269629586.10566753</v>
      </c>
      <c r="AD12" s="16">
        <v>1</v>
      </c>
      <c r="AE12" s="18">
        <f t="shared" ref="AE12:AE75" si="2">(AC12*10.21%)+AC12</f>
        <v>297158766.84705621</v>
      </c>
      <c r="AF12" s="19">
        <v>1</v>
      </c>
      <c r="AG12" s="18">
        <f t="shared" ref="AG12:AG75" si="3">W12+Y12+AA12+AC12+AE12</f>
        <v>1226064003.0136569</v>
      </c>
      <c r="AH12" s="679"/>
      <c r="AI12" s="199" t="s">
        <v>25</v>
      </c>
      <c r="AJ12" s="13"/>
      <c r="AK12" s="13"/>
      <c r="AL12" s="13"/>
      <c r="AM12" s="13"/>
    </row>
    <row r="13" spans="1:41" ht="34.5" hidden="1" customHeight="1" x14ac:dyDescent="0.25">
      <c r="A13" s="608"/>
      <c r="B13" s="608"/>
      <c r="C13" s="608"/>
      <c r="D13" s="20"/>
      <c r="E13" s="608"/>
      <c r="F13" s="20"/>
      <c r="G13" s="608"/>
      <c r="H13" s="20"/>
      <c r="I13" s="190"/>
      <c r="J13" s="608"/>
      <c r="K13" s="190"/>
      <c r="L13" s="608"/>
      <c r="M13" s="679"/>
      <c r="N13" s="694"/>
      <c r="O13" s="679"/>
      <c r="P13" s="682"/>
      <c r="Q13" s="232"/>
      <c r="R13" s="686"/>
      <c r="S13" s="687"/>
      <c r="T13" s="16">
        <v>1</v>
      </c>
      <c r="U13" s="17" t="s">
        <v>22</v>
      </c>
      <c r="V13" s="16">
        <v>1</v>
      </c>
      <c r="W13" s="18">
        <v>194506027.19999999</v>
      </c>
      <c r="X13" s="16">
        <v>1</v>
      </c>
      <c r="Y13" s="18">
        <f t="shared" ref="Y13:Y76" si="4">(W13*13.86%)+W13</f>
        <v>221464562.56991997</v>
      </c>
      <c r="Z13" s="16">
        <v>1</v>
      </c>
      <c r="AA13" s="18">
        <f t="shared" si="0"/>
        <v>245515614.06501329</v>
      </c>
      <c r="AB13" s="16">
        <v>1</v>
      </c>
      <c r="AC13" s="18">
        <f>(AA13*10.19%)+AA13</f>
        <v>270533655.13823813</v>
      </c>
      <c r="AD13" s="16">
        <v>1</v>
      </c>
      <c r="AE13" s="18">
        <f t="shared" si="2"/>
        <v>298155141.32785225</v>
      </c>
      <c r="AF13" s="19">
        <v>1</v>
      </c>
      <c r="AG13" s="18">
        <f t="shared" si="3"/>
        <v>1230175000.3010237</v>
      </c>
      <c r="AH13" s="679"/>
      <c r="AI13" s="199" t="s">
        <v>26</v>
      </c>
      <c r="AJ13" s="13"/>
      <c r="AK13" s="13"/>
      <c r="AL13" s="13"/>
      <c r="AM13" s="13"/>
    </row>
    <row r="14" spans="1:41" ht="34.5" hidden="1" customHeight="1" x14ac:dyDescent="0.25">
      <c r="A14" s="608"/>
      <c r="B14" s="608"/>
      <c r="C14" s="608"/>
      <c r="D14" s="20"/>
      <c r="E14" s="608"/>
      <c r="F14" s="20"/>
      <c r="G14" s="608"/>
      <c r="H14" s="20"/>
      <c r="I14" s="190"/>
      <c r="J14" s="608"/>
      <c r="K14" s="190"/>
      <c r="L14" s="608"/>
      <c r="M14" s="679"/>
      <c r="N14" s="694"/>
      <c r="O14" s="679"/>
      <c r="P14" s="682"/>
      <c r="Q14" s="232"/>
      <c r="R14" s="686"/>
      <c r="S14" s="687"/>
      <c r="T14" s="16">
        <v>1</v>
      </c>
      <c r="U14" s="17" t="s">
        <v>22</v>
      </c>
      <c r="V14" s="16">
        <v>1</v>
      </c>
      <c r="W14" s="18">
        <v>193929027.19999999</v>
      </c>
      <c r="X14" s="16">
        <v>1</v>
      </c>
      <c r="Y14" s="18">
        <f t="shared" si="4"/>
        <v>220807590.36991999</v>
      </c>
      <c r="Z14" s="16">
        <v>1</v>
      </c>
      <c r="AA14" s="18">
        <f t="shared" si="0"/>
        <v>244787294.6840933</v>
      </c>
      <c r="AB14" s="16">
        <v>1</v>
      </c>
      <c r="AC14" s="18">
        <f t="shared" si="1"/>
        <v>269731120.01240242</v>
      </c>
      <c r="AD14" s="16">
        <v>1</v>
      </c>
      <c r="AE14" s="18">
        <f t="shared" si="2"/>
        <v>297270667.36566871</v>
      </c>
      <c r="AF14" s="19">
        <v>1</v>
      </c>
      <c r="AG14" s="18">
        <f t="shared" si="3"/>
        <v>1226525699.6320844</v>
      </c>
      <c r="AH14" s="679"/>
      <c r="AI14" s="199" t="s">
        <v>27</v>
      </c>
      <c r="AJ14" s="13"/>
      <c r="AK14" s="13"/>
      <c r="AL14" s="13"/>
      <c r="AM14" s="13"/>
    </row>
    <row r="15" spans="1:41" ht="34.5" hidden="1" customHeight="1" x14ac:dyDescent="0.25">
      <c r="A15" s="608"/>
      <c r="B15" s="608"/>
      <c r="C15" s="608"/>
      <c r="D15" s="20"/>
      <c r="E15" s="608"/>
      <c r="F15" s="20"/>
      <c r="G15" s="608"/>
      <c r="H15" s="20"/>
      <c r="I15" s="190"/>
      <c r="J15" s="608"/>
      <c r="K15" s="190"/>
      <c r="L15" s="608"/>
      <c r="M15" s="679"/>
      <c r="N15" s="694"/>
      <c r="O15" s="679"/>
      <c r="P15" s="682"/>
      <c r="Q15" s="232"/>
      <c r="R15" s="686"/>
      <c r="S15" s="687"/>
      <c r="T15" s="16">
        <v>1</v>
      </c>
      <c r="U15" s="17" t="s">
        <v>22</v>
      </c>
      <c r="V15" s="16">
        <v>1</v>
      </c>
      <c r="W15" s="18">
        <v>199764027.19999999</v>
      </c>
      <c r="X15" s="16">
        <v>1</v>
      </c>
      <c r="Y15" s="18">
        <f t="shared" si="4"/>
        <v>227451321.36991999</v>
      </c>
      <c r="Z15" s="16">
        <v>1</v>
      </c>
      <c r="AA15" s="18">
        <f t="shared" si="0"/>
        <v>252152534.8706933</v>
      </c>
      <c r="AB15" s="16">
        <v>1</v>
      </c>
      <c r="AC15" s="18">
        <f t="shared" si="1"/>
        <v>277846878.17401695</v>
      </c>
      <c r="AD15" s="16">
        <v>1</v>
      </c>
      <c r="AE15" s="18">
        <f t="shared" si="2"/>
        <v>306215044.43558407</v>
      </c>
      <c r="AF15" s="19">
        <v>1</v>
      </c>
      <c r="AG15" s="18">
        <f t="shared" si="3"/>
        <v>1263429806.0502143</v>
      </c>
      <c r="AH15" s="679"/>
      <c r="AI15" s="199" t="s">
        <v>28</v>
      </c>
      <c r="AJ15" s="13"/>
      <c r="AK15" s="13"/>
      <c r="AL15" s="13"/>
      <c r="AM15" s="13"/>
    </row>
    <row r="16" spans="1:41" ht="34.5" hidden="1" customHeight="1" x14ac:dyDescent="0.25">
      <c r="A16" s="608"/>
      <c r="B16" s="608"/>
      <c r="C16" s="608"/>
      <c r="D16" s="20"/>
      <c r="E16" s="608"/>
      <c r="F16" s="20"/>
      <c r="G16" s="608"/>
      <c r="H16" s="20"/>
      <c r="I16" s="190"/>
      <c r="J16" s="608"/>
      <c r="K16" s="190"/>
      <c r="L16" s="608"/>
      <c r="M16" s="679"/>
      <c r="N16" s="694"/>
      <c r="O16" s="679"/>
      <c r="P16" s="682"/>
      <c r="Q16" s="232"/>
      <c r="R16" s="686"/>
      <c r="S16" s="687"/>
      <c r="T16" s="16">
        <v>1</v>
      </c>
      <c r="U16" s="17" t="s">
        <v>22</v>
      </c>
      <c r="V16" s="16">
        <v>1</v>
      </c>
      <c r="W16" s="18">
        <v>199764027.19999999</v>
      </c>
      <c r="X16" s="16">
        <v>1</v>
      </c>
      <c r="Y16" s="18">
        <f t="shared" si="4"/>
        <v>227451321.36991999</v>
      </c>
      <c r="Z16" s="16">
        <v>1</v>
      </c>
      <c r="AA16" s="18">
        <f t="shared" si="0"/>
        <v>252152534.8706933</v>
      </c>
      <c r="AB16" s="16">
        <v>1</v>
      </c>
      <c r="AC16" s="18">
        <f t="shared" si="1"/>
        <v>277846878.17401695</v>
      </c>
      <c r="AD16" s="16">
        <v>1</v>
      </c>
      <c r="AE16" s="18">
        <f t="shared" si="2"/>
        <v>306215044.43558407</v>
      </c>
      <c r="AF16" s="19">
        <v>1</v>
      </c>
      <c r="AG16" s="18">
        <f t="shared" si="3"/>
        <v>1263429806.0502143</v>
      </c>
      <c r="AH16" s="679"/>
      <c r="AI16" s="199" t="s">
        <v>29</v>
      </c>
      <c r="AJ16" s="13"/>
      <c r="AK16" s="13"/>
      <c r="AL16" s="13"/>
      <c r="AM16" s="13"/>
    </row>
    <row r="17" spans="1:39" ht="35.1" hidden="1" customHeight="1" x14ac:dyDescent="0.25">
      <c r="A17" s="608"/>
      <c r="B17" s="608"/>
      <c r="C17" s="608"/>
      <c r="D17" s="20"/>
      <c r="E17" s="608"/>
      <c r="F17" s="20"/>
      <c r="G17" s="608"/>
      <c r="H17" s="20"/>
      <c r="I17" s="190"/>
      <c r="J17" s="608"/>
      <c r="K17" s="190"/>
      <c r="L17" s="608"/>
      <c r="M17" s="680"/>
      <c r="N17" s="695"/>
      <c r="O17" s="680"/>
      <c r="P17" s="683"/>
      <c r="Q17" s="232"/>
      <c r="R17" s="669"/>
      <c r="S17" s="670"/>
      <c r="T17" s="16">
        <v>1</v>
      </c>
      <c r="U17" s="17" t="s">
        <v>22</v>
      </c>
      <c r="V17" s="16">
        <v>1</v>
      </c>
      <c r="W17" s="18">
        <v>209844027.19999999</v>
      </c>
      <c r="X17" s="16">
        <v>1</v>
      </c>
      <c r="Y17" s="18">
        <f t="shared" si="4"/>
        <v>238928409.36991999</v>
      </c>
      <c r="Z17" s="16">
        <v>1</v>
      </c>
      <c r="AA17" s="18">
        <f t="shared" si="0"/>
        <v>264876034.62749329</v>
      </c>
      <c r="AB17" s="16">
        <v>1</v>
      </c>
      <c r="AC17" s="18">
        <f t="shared" si="1"/>
        <v>291866902.55603486</v>
      </c>
      <c r="AD17" s="16">
        <v>1</v>
      </c>
      <c r="AE17" s="18">
        <f t="shared" si="2"/>
        <v>321666513.307006</v>
      </c>
      <c r="AF17" s="19">
        <v>1</v>
      </c>
      <c r="AG17" s="18">
        <f t="shared" si="3"/>
        <v>1327181887.0604539</v>
      </c>
      <c r="AH17" s="679"/>
      <c r="AI17" s="199" t="s">
        <v>30</v>
      </c>
      <c r="AJ17" s="13"/>
      <c r="AK17" s="13"/>
      <c r="AL17" s="13"/>
      <c r="AM17" s="13"/>
    </row>
    <row r="18" spans="1:39" ht="48.75" hidden="1" customHeight="1" x14ac:dyDescent="0.25">
      <c r="A18" s="608"/>
      <c r="B18" s="608"/>
      <c r="C18" s="608"/>
      <c r="D18" s="15">
        <v>1</v>
      </c>
      <c r="E18" s="608"/>
      <c r="F18" s="15"/>
      <c r="G18" s="608"/>
      <c r="H18" s="15" t="s">
        <v>17</v>
      </c>
      <c r="I18" s="189">
        <v>1</v>
      </c>
      <c r="J18" s="608"/>
      <c r="K18" s="189"/>
      <c r="L18" s="608"/>
      <c r="M18" s="188"/>
      <c r="N18" s="185"/>
      <c r="O18" s="188"/>
      <c r="P18" s="330"/>
      <c r="Q18" s="347"/>
      <c r="R18" s="369" t="s">
        <v>21</v>
      </c>
      <c r="S18" s="369"/>
      <c r="T18" s="16">
        <v>1</v>
      </c>
      <c r="U18" s="17" t="s">
        <v>22</v>
      </c>
      <c r="V18" s="16">
        <v>1</v>
      </c>
      <c r="W18" s="18" t="e">
        <f>1520743369.6+#REF!+#REF!+#REF!+#REF!+#REF!+W19</f>
        <v>#REF!</v>
      </c>
      <c r="X18" s="16">
        <v>1</v>
      </c>
      <c r="Y18" s="18" t="e">
        <f t="shared" si="4"/>
        <v>#REF!</v>
      </c>
      <c r="Z18" s="16">
        <v>1</v>
      </c>
      <c r="AA18" s="18" t="e">
        <f t="shared" si="0"/>
        <v>#REF!</v>
      </c>
      <c r="AB18" s="16">
        <v>1</v>
      </c>
      <c r="AC18" s="18" t="e">
        <f t="shared" si="1"/>
        <v>#REF!</v>
      </c>
      <c r="AD18" s="16">
        <v>1</v>
      </c>
      <c r="AE18" s="18" t="e">
        <f t="shared" si="2"/>
        <v>#REF!</v>
      </c>
      <c r="AF18" s="19">
        <f t="shared" ref="AF18" si="5">(V18+X18+Z18+AB18+AD18)</f>
        <v>5</v>
      </c>
      <c r="AG18" s="18" t="e">
        <f t="shared" si="3"/>
        <v>#REF!</v>
      </c>
      <c r="AH18" s="679"/>
      <c r="AI18" s="199" t="s">
        <v>24</v>
      </c>
      <c r="AJ18" s="13"/>
      <c r="AK18" s="13"/>
      <c r="AL18" s="13"/>
      <c r="AM18" s="13"/>
    </row>
    <row r="19" spans="1:39" ht="60" hidden="1" customHeight="1" x14ac:dyDescent="0.25">
      <c r="A19" s="608"/>
      <c r="B19" s="608"/>
      <c r="C19" s="608"/>
      <c r="D19" s="20"/>
      <c r="E19" s="608"/>
      <c r="F19" s="20"/>
      <c r="G19" s="608"/>
      <c r="H19" s="20"/>
      <c r="I19" s="190"/>
      <c r="J19" s="608"/>
      <c r="K19" s="190"/>
      <c r="L19" s="608"/>
      <c r="M19" s="21">
        <v>2</v>
      </c>
      <c r="N19" s="21" t="s">
        <v>31</v>
      </c>
      <c r="O19" s="220">
        <v>2</v>
      </c>
      <c r="P19" s="331" t="s">
        <v>32</v>
      </c>
      <c r="Q19" s="348"/>
      <c r="R19" s="691" t="s">
        <v>489</v>
      </c>
      <c r="S19" s="685"/>
      <c r="T19" s="16">
        <v>1</v>
      </c>
      <c r="U19" s="17" t="s">
        <v>22</v>
      </c>
      <c r="V19" s="16">
        <v>1</v>
      </c>
      <c r="W19" s="22">
        <v>599136461.33000004</v>
      </c>
      <c r="X19" s="16">
        <v>1</v>
      </c>
      <c r="Y19" s="18">
        <f>(W19*13.86%)+W19+16000000+5000000</f>
        <v>703176774.87033808</v>
      </c>
      <c r="Z19" s="16">
        <v>1</v>
      </c>
      <c r="AA19" s="18">
        <f t="shared" si="0"/>
        <v>779541772.62125683</v>
      </c>
      <c r="AB19" s="16">
        <v>1</v>
      </c>
      <c r="AC19" s="18">
        <f t="shared" si="1"/>
        <v>858977079.25136292</v>
      </c>
      <c r="AD19" s="16">
        <v>1</v>
      </c>
      <c r="AE19" s="18">
        <f t="shared" si="2"/>
        <v>946678639.04292703</v>
      </c>
      <c r="AF19" s="19">
        <v>1</v>
      </c>
      <c r="AG19" s="18">
        <f t="shared" si="3"/>
        <v>3887510727.1158848</v>
      </c>
      <c r="AH19" s="186" t="s">
        <v>23</v>
      </c>
      <c r="AI19" s="199" t="s">
        <v>24</v>
      </c>
      <c r="AJ19" s="13"/>
      <c r="AK19" s="13"/>
      <c r="AL19" s="13"/>
      <c r="AM19" s="13"/>
    </row>
    <row r="20" spans="1:39" ht="60.95" hidden="1" customHeight="1" x14ac:dyDescent="0.25">
      <c r="A20" s="608"/>
      <c r="B20" s="608"/>
      <c r="C20" s="608"/>
      <c r="D20" s="20"/>
      <c r="E20" s="20"/>
      <c r="F20" s="20"/>
      <c r="G20" s="20"/>
      <c r="H20" s="20"/>
      <c r="I20" s="190"/>
      <c r="J20" s="608"/>
      <c r="K20" s="190"/>
      <c r="L20" s="608"/>
      <c r="M20" s="186">
        <v>3</v>
      </c>
      <c r="N20" s="23" t="s">
        <v>33</v>
      </c>
      <c r="O20" s="220">
        <v>3</v>
      </c>
      <c r="P20" s="331" t="s">
        <v>34</v>
      </c>
      <c r="Q20" s="349"/>
      <c r="R20" s="17" t="s">
        <v>21</v>
      </c>
      <c r="S20" s="17"/>
      <c r="T20" s="24">
        <v>0</v>
      </c>
      <c r="U20" s="21" t="s">
        <v>35</v>
      </c>
      <c r="V20" s="16">
        <f>5/98</f>
        <v>5.1020408163265307E-2</v>
      </c>
      <c r="W20" s="22">
        <v>107732000</v>
      </c>
      <c r="X20" s="16">
        <v>0.09</v>
      </c>
      <c r="Y20" s="18">
        <f t="shared" si="4"/>
        <v>122663655.2</v>
      </c>
      <c r="Z20" s="16">
        <v>0.13</v>
      </c>
      <c r="AA20" s="18">
        <f t="shared" si="0"/>
        <v>135984928.15472001</v>
      </c>
      <c r="AB20" s="16">
        <v>0.15</v>
      </c>
      <c r="AC20" s="18">
        <f t="shared" si="1"/>
        <v>149841792.33368596</v>
      </c>
      <c r="AD20" s="16">
        <v>0.17</v>
      </c>
      <c r="AE20" s="18">
        <f t="shared" si="2"/>
        <v>165140639.3309553</v>
      </c>
      <c r="AF20" s="19">
        <f>(V20+X20+Z20+AB20+AD20)</f>
        <v>0.5910204081632654</v>
      </c>
      <c r="AG20" s="18">
        <f t="shared" si="3"/>
        <v>681363015.01936126</v>
      </c>
      <c r="AH20" s="25"/>
      <c r="AI20" s="12" t="s">
        <v>24</v>
      </c>
      <c r="AJ20" s="13"/>
      <c r="AK20" s="13"/>
      <c r="AL20" s="13"/>
      <c r="AM20" s="13"/>
    </row>
    <row r="21" spans="1:39" ht="60.95" hidden="1" customHeight="1" x14ac:dyDescent="0.25">
      <c r="A21" s="608"/>
      <c r="B21" s="608"/>
      <c r="C21" s="608"/>
      <c r="D21" s="20"/>
      <c r="E21" s="20"/>
      <c r="F21" s="20"/>
      <c r="G21" s="20"/>
      <c r="H21" s="20"/>
      <c r="I21" s="190"/>
      <c r="J21" s="608"/>
      <c r="K21" s="190"/>
      <c r="L21" s="608"/>
      <c r="M21" s="186">
        <v>4</v>
      </c>
      <c r="N21" s="26" t="s">
        <v>36</v>
      </c>
      <c r="O21" s="26"/>
      <c r="P21" s="334" t="s">
        <v>37</v>
      </c>
      <c r="Q21" s="350"/>
      <c r="R21" s="26"/>
      <c r="S21" s="26"/>
      <c r="T21" s="220"/>
      <c r="U21" s="220"/>
      <c r="V21" s="27"/>
      <c r="W21" s="28"/>
      <c r="X21" s="29"/>
      <c r="Y21" s="18">
        <f t="shared" si="4"/>
        <v>0</v>
      </c>
      <c r="Z21" s="29"/>
      <c r="AA21" s="18">
        <f t="shared" si="0"/>
        <v>0</v>
      </c>
      <c r="AB21" s="29"/>
      <c r="AC21" s="18">
        <f t="shared" si="1"/>
        <v>0</v>
      </c>
      <c r="AD21" s="29"/>
      <c r="AE21" s="18">
        <f t="shared" si="2"/>
        <v>0</v>
      </c>
      <c r="AF21" s="220"/>
      <c r="AG21" s="18">
        <f t="shared" si="3"/>
        <v>0</v>
      </c>
      <c r="AH21" s="183"/>
      <c r="AI21" s="12" t="s">
        <v>38</v>
      </c>
      <c r="AJ21" s="13"/>
      <c r="AK21" s="13"/>
      <c r="AL21" s="13"/>
      <c r="AM21" s="13"/>
    </row>
    <row r="22" spans="1:39" ht="60.95" hidden="1" customHeight="1" x14ac:dyDescent="0.25">
      <c r="A22" s="608"/>
      <c r="B22" s="608"/>
      <c r="C22" s="608"/>
      <c r="D22" s="20"/>
      <c r="E22" s="20"/>
      <c r="F22" s="20"/>
      <c r="G22" s="20"/>
      <c r="H22" s="20"/>
      <c r="I22" s="190"/>
      <c r="J22" s="608"/>
      <c r="K22" s="190"/>
      <c r="L22" s="611"/>
      <c r="M22" s="186">
        <v>5</v>
      </c>
      <c r="N22" s="17" t="s">
        <v>39</v>
      </c>
      <c r="O22" s="26"/>
      <c r="P22" s="332" t="s">
        <v>40</v>
      </c>
      <c r="Q22" s="347"/>
      <c r="R22" s="17" t="s">
        <v>41</v>
      </c>
      <c r="S22" s="17"/>
      <c r="T22" s="220"/>
      <c r="U22" s="220"/>
      <c r="V22" s="27"/>
      <c r="W22" s="28"/>
      <c r="X22" s="29"/>
      <c r="Y22" s="18">
        <f t="shared" si="4"/>
        <v>0</v>
      </c>
      <c r="Z22" s="29"/>
      <c r="AA22" s="18">
        <f t="shared" si="0"/>
        <v>0</v>
      </c>
      <c r="AB22" s="29"/>
      <c r="AC22" s="18">
        <f t="shared" si="1"/>
        <v>0</v>
      </c>
      <c r="AD22" s="29"/>
      <c r="AE22" s="18">
        <f t="shared" si="2"/>
        <v>0</v>
      </c>
      <c r="AF22" s="220"/>
      <c r="AG22" s="18">
        <f t="shared" si="3"/>
        <v>0</v>
      </c>
      <c r="AH22" s="183"/>
      <c r="AI22" s="12" t="s">
        <v>42</v>
      </c>
      <c r="AJ22" s="13"/>
      <c r="AK22" s="13"/>
      <c r="AL22" s="13"/>
      <c r="AM22" s="13"/>
    </row>
    <row r="23" spans="1:39" ht="60.95" hidden="1" customHeight="1" x14ac:dyDescent="0.25">
      <c r="A23" s="608"/>
      <c r="B23" s="608"/>
      <c r="C23" s="608"/>
      <c r="D23" s="20"/>
      <c r="E23" s="20"/>
      <c r="F23" s="20"/>
      <c r="G23" s="190"/>
      <c r="H23" s="190"/>
      <c r="I23" s="190"/>
      <c r="J23" s="608"/>
      <c r="K23" s="190"/>
      <c r="L23" s="607" t="s">
        <v>43</v>
      </c>
      <c r="M23" s="678">
        <v>1</v>
      </c>
      <c r="N23" s="693" t="s">
        <v>44</v>
      </c>
      <c r="O23" s="220">
        <v>1</v>
      </c>
      <c r="P23" s="334" t="s">
        <v>45</v>
      </c>
      <c r="Q23" s="350"/>
      <c r="R23" s="26"/>
      <c r="S23" s="26"/>
      <c r="T23" s="220"/>
      <c r="U23" s="220"/>
      <c r="V23" s="27"/>
      <c r="W23" s="28"/>
      <c r="X23" s="29"/>
      <c r="Y23" s="18">
        <f t="shared" si="4"/>
        <v>0</v>
      </c>
      <c r="Z23" s="29"/>
      <c r="AA23" s="18">
        <f t="shared" si="0"/>
        <v>0</v>
      </c>
      <c r="AB23" s="29"/>
      <c r="AC23" s="18">
        <f t="shared" si="1"/>
        <v>0</v>
      </c>
      <c r="AD23" s="29"/>
      <c r="AE23" s="18">
        <f t="shared" si="2"/>
        <v>0</v>
      </c>
      <c r="AF23" s="220"/>
      <c r="AG23" s="18">
        <f t="shared" si="3"/>
        <v>0</v>
      </c>
      <c r="AH23" s="183"/>
      <c r="AI23" s="12" t="s">
        <v>46</v>
      </c>
      <c r="AJ23" s="13"/>
      <c r="AK23" s="13"/>
      <c r="AL23" s="13"/>
      <c r="AM23" s="13"/>
    </row>
    <row r="24" spans="1:39" ht="60.95" hidden="1" customHeight="1" x14ac:dyDescent="0.25">
      <c r="A24" s="608"/>
      <c r="B24" s="608"/>
      <c r="C24" s="608"/>
      <c r="D24" s="20"/>
      <c r="E24" s="20"/>
      <c r="F24" s="20"/>
      <c r="G24" s="190"/>
      <c r="H24" s="190"/>
      <c r="I24" s="190"/>
      <c r="J24" s="608"/>
      <c r="K24" s="190"/>
      <c r="L24" s="608"/>
      <c r="M24" s="680"/>
      <c r="N24" s="695"/>
      <c r="O24" s="220">
        <v>2</v>
      </c>
      <c r="P24" s="334" t="s">
        <v>47</v>
      </c>
      <c r="Q24" s="350"/>
      <c r="R24" s="26"/>
      <c r="S24" s="26"/>
      <c r="T24" s="220"/>
      <c r="U24" s="220"/>
      <c r="V24" s="27"/>
      <c r="W24" s="28"/>
      <c r="X24" s="29"/>
      <c r="Y24" s="18">
        <f t="shared" si="4"/>
        <v>0</v>
      </c>
      <c r="Z24" s="29"/>
      <c r="AA24" s="18">
        <f t="shared" si="0"/>
        <v>0</v>
      </c>
      <c r="AB24" s="29"/>
      <c r="AC24" s="18">
        <f t="shared" si="1"/>
        <v>0</v>
      </c>
      <c r="AD24" s="29"/>
      <c r="AE24" s="18">
        <f t="shared" si="2"/>
        <v>0</v>
      </c>
      <c r="AF24" s="220"/>
      <c r="AG24" s="18">
        <f t="shared" si="3"/>
        <v>0</v>
      </c>
      <c r="AH24" s="183"/>
      <c r="AI24" s="12" t="s">
        <v>46</v>
      </c>
      <c r="AJ24" s="13"/>
      <c r="AK24" s="13"/>
      <c r="AL24" s="13"/>
      <c r="AM24" s="13"/>
    </row>
    <row r="25" spans="1:39" ht="60.95" hidden="1" customHeight="1" x14ac:dyDescent="0.25">
      <c r="A25" s="608"/>
      <c r="B25" s="608"/>
      <c r="C25" s="608"/>
      <c r="D25" s="20"/>
      <c r="E25" s="20"/>
      <c r="F25" s="20"/>
      <c r="G25" s="190"/>
      <c r="H25" s="190"/>
      <c r="I25" s="190"/>
      <c r="J25" s="608"/>
      <c r="K25" s="190"/>
      <c r="L25" s="608"/>
      <c r="M25" s="220">
        <v>2</v>
      </c>
      <c r="N25" s="26" t="s">
        <v>48</v>
      </c>
      <c r="O25" s="26">
        <v>1</v>
      </c>
      <c r="P25" s="334" t="s">
        <v>49</v>
      </c>
      <c r="Q25" s="350"/>
      <c r="R25" s="26" t="s">
        <v>50</v>
      </c>
      <c r="S25" s="26"/>
      <c r="T25" s="220"/>
      <c r="U25" s="220"/>
      <c r="V25" s="27"/>
      <c r="W25" s="28"/>
      <c r="X25" s="29"/>
      <c r="Y25" s="18">
        <f t="shared" si="4"/>
        <v>0</v>
      </c>
      <c r="Z25" s="29"/>
      <c r="AA25" s="18">
        <f t="shared" si="0"/>
        <v>0</v>
      </c>
      <c r="AB25" s="29"/>
      <c r="AC25" s="18">
        <f t="shared" si="1"/>
        <v>0</v>
      </c>
      <c r="AD25" s="29"/>
      <c r="AE25" s="18">
        <f t="shared" si="2"/>
        <v>0</v>
      </c>
      <c r="AF25" s="220"/>
      <c r="AG25" s="18">
        <f t="shared" si="3"/>
        <v>0</v>
      </c>
      <c r="AH25" s="183"/>
      <c r="AI25" s="210" t="s">
        <v>51</v>
      </c>
      <c r="AJ25" s="13"/>
      <c r="AK25" s="13"/>
      <c r="AL25" s="13"/>
      <c r="AM25" s="13"/>
    </row>
    <row r="26" spans="1:39" ht="60.95" hidden="1" customHeight="1" x14ac:dyDescent="0.25">
      <c r="A26" s="608"/>
      <c r="B26" s="608"/>
      <c r="C26" s="608"/>
      <c r="D26" s="20"/>
      <c r="E26" s="20"/>
      <c r="F26" s="20"/>
      <c r="G26" s="190"/>
      <c r="H26" s="190"/>
      <c r="I26" s="190"/>
      <c r="J26" s="608"/>
      <c r="K26" s="190"/>
      <c r="L26" s="608"/>
      <c r="M26" s="220">
        <v>3</v>
      </c>
      <c r="N26" s="26" t="s">
        <v>52</v>
      </c>
      <c r="O26" s="26">
        <v>1</v>
      </c>
      <c r="P26" s="334" t="s">
        <v>53</v>
      </c>
      <c r="Q26" s="350"/>
      <c r="R26" s="26" t="s">
        <v>54</v>
      </c>
      <c r="S26" s="26"/>
      <c r="T26" s="220" t="s">
        <v>55</v>
      </c>
      <c r="U26" s="220" t="s">
        <v>55</v>
      </c>
      <c r="V26" s="27"/>
      <c r="W26" s="28"/>
      <c r="X26" s="29"/>
      <c r="Y26" s="18">
        <f t="shared" si="4"/>
        <v>0</v>
      </c>
      <c r="Z26" s="29"/>
      <c r="AA26" s="18">
        <f t="shared" si="0"/>
        <v>0</v>
      </c>
      <c r="AB26" s="29"/>
      <c r="AC26" s="18">
        <f t="shared" si="1"/>
        <v>0</v>
      </c>
      <c r="AD26" s="29"/>
      <c r="AE26" s="18">
        <f t="shared" si="2"/>
        <v>0</v>
      </c>
      <c r="AF26" s="220" t="s">
        <v>55</v>
      </c>
      <c r="AG26" s="18">
        <f t="shared" si="3"/>
        <v>0</v>
      </c>
      <c r="AH26" s="183"/>
      <c r="AI26" s="210" t="s">
        <v>56</v>
      </c>
      <c r="AJ26" s="13"/>
      <c r="AK26" s="13"/>
      <c r="AL26" s="13"/>
      <c r="AM26" s="13"/>
    </row>
    <row r="27" spans="1:39" ht="60.95" hidden="1" customHeight="1" x14ac:dyDescent="0.25">
      <c r="A27" s="608"/>
      <c r="B27" s="608"/>
      <c r="C27" s="608"/>
      <c r="D27" s="20"/>
      <c r="E27" s="20"/>
      <c r="F27" s="20"/>
      <c r="G27" s="190"/>
      <c r="H27" s="190"/>
      <c r="I27" s="190"/>
      <c r="J27" s="190"/>
      <c r="K27" s="190"/>
      <c r="L27" s="607" t="s">
        <v>57</v>
      </c>
      <c r="M27" s="186">
        <v>1</v>
      </c>
      <c r="N27" s="693" t="s">
        <v>58</v>
      </c>
      <c r="O27" s="220">
        <v>1</v>
      </c>
      <c r="P27" s="335" t="s">
        <v>59</v>
      </c>
      <c r="Q27" s="351"/>
      <c r="R27" s="26"/>
      <c r="S27" s="26"/>
      <c r="T27" s="220"/>
      <c r="U27" s="220"/>
      <c r="V27" s="27"/>
      <c r="W27" s="28"/>
      <c r="X27" s="29"/>
      <c r="Y27" s="18">
        <f t="shared" si="4"/>
        <v>0</v>
      </c>
      <c r="Z27" s="29"/>
      <c r="AA27" s="18">
        <f t="shared" si="0"/>
        <v>0</v>
      </c>
      <c r="AB27" s="29"/>
      <c r="AC27" s="18">
        <f t="shared" si="1"/>
        <v>0</v>
      </c>
      <c r="AD27" s="29"/>
      <c r="AE27" s="18">
        <f t="shared" si="2"/>
        <v>0</v>
      </c>
      <c r="AF27" s="220"/>
      <c r="AG27" s="18">
        <f t="shared" si="3"/>
        <v>0</v>
      </c>
      <c r="AH27" s="183"/>
      <c r="AI27" s="12" t="s">
        <v>60</v>
      </c>
      <c r="AJ27" s="13"/>
      <c r="AK27" s="13"/>
      <c r="AL27" s="13"/>
      <c r="AM27" s="13"/>
    </row>
    <row r="28" spans="1:39" ht="60.95" hidden="1" customHeight="1" x14ac:dyDescent="0.25">
      <c r="A28" s="608"/>
      <c r="B28" s="608"/>
      <c r="C28" s="608"/>
      <c r="D28" s="20"/>
      <c r="E28" s="20"/>
      <c r="F28" s="20"/>
      <c r="G28" s="190"/>
      <c r="H28" s="190"/>
      <c r="I28" s="190"/>
      <c r="J28" s="190"/>
      <c r="K28" s="190"/>
      <c r="L28" s="611"/>
      <c r="M28" s="186"/>
      <c r="N28" s="695"/>
      <c r="O28" s="186">
        <v>2</v>
      </c>
      <c r="P28" s="336" t="s">
        <v>61</v>
      </c>
      <c r="Q28" s="352"/>
      <c r="R28" s="359"/>
      <c r="S28" s="359"/>
      <c r="T28" s="220"/>
      <c r="U28" s="220"/>
      <c r="V28" s="27"/>
      <c r="W28" s="28"/>
      <c r="X28" s="29"/>
      <c r="Y28" s="18">
        <f t="shared" si="4"/>
        <v>0</v>
      </c>
      <c r="Z28" s="29"/>
      <c r="AA28" s="18">
        <f t="shared" si="0"/>
        <v>0</v>
      </c>
      <c r="AB28" s="29"/>
      <c r="AC28" s="18">
        <f t="shared" si="1"/>
        <v>0</v>
      </c>
      <c r="AD28" s="29"/>
      <c r="AE28" s="18">
        <f t="shared" si="2"/>
        <v>0</v>
      </c>
      <c r="AF28" s="220"/>
      <c r="AG28" s="18">
        <f t="shared" si="3"/>
        <v>0</v>
      </c>
      <c r="AH28" s="183"/>
      <c r="AI28" s="12" t="s">
        <v>60</v>
      </c>
      <c r="AJ28" s="13"/>
      <c r="AK28" s="13"/>
      <c r="AL28" s="13"/>
      <c r="AM28" s="13"/>
    </row>
    <row r="29" spans="1:39" ht="60.95" hidden="1" customHeight="1" x14ac:dyDescent="0.25">
      <c r="A29" s="608"/>
      <c r="B29" s="608"/>
      <c r="C29" s="608"/>
      <c r="D29" s="15">
        <v>2</v>
      </c>
      <c r="E29" s="607" t="s">
        <v>62</v>
      </c>
      <c r="F29" s="189"/>
      <c r="G29" s="618" t="s">
        <v>63</v>
      </c>
      <c r="H29" s="618" t="s">
        <v>50</v>
      </c>
      <c r="I29" s="618"/>
      <c r="J29" s="621" t="s">
        <v>64</v>
      </c>
      <c r="K29" s="194"/>
      <c r="L29" s="622" t="s">
        <v>65</v>
      </c>
      <c r="M29" s="31">
        <v>1</v>
      </c>
      <c r="N29" s="32" t="s">
        <v>66</v>
      </c>
      <c r="O29" s="200">
        <v>4</v>
      </c>
      <c r="P29" s="332" t="s">
        <v>67</v>
      </c>
      <c r="Q29" s="347"/>
      <c r="R29" s="374" t="s">
        <v>68</v>
      </c>
      <c r="S29" s="374"/>
      <c r="T29" s="33">
        <v>220</v>
      </c>
      <c r="U29" s="34" t="s">
        <v>69</v>
      </c>
      <c r="V29" s="33">
        <v>220</v>
      </c>
      <c r="W29" s="35">
        <v>879500000</v>
      </c>
      <c r="X29" s="33">
        <v>225</v>
      </c>
      <c r="Y29" s="18">
        <f t="shared" si="4"/>
        <v>1001398700</v>
      </c>
      <c r="Z29" s="36">
        <v>230</v>
      </c>
      <c r="AA29" s="18">
        <f t="shared" si="0"/>
        <v>1110150598.8199999</v>
      </c>
      <c r="AB29" s="36">
        <v>235</v>
      </c>
      <c r="AC29" s="18">
        <f t="shared" si="1"/>
        <v>1223274944.8397579</v>
      </c>
      <c r="AD29" s="36">
        <v>240</v>
      </c>
      <c r="AE29" s="18">
        <f t="shared" si="2"/>
        <v>1348171316.7078972</v>
      </c>
      <c r="AF29" s="37">
        <f>(V29+X29+Z29+AB29+AD29)</f>
        <v>1150</v>
      </c>
      <c r="AG29" s="18">
        <f t="shared" si="3"/>
        <v>5562495560.3676548</v>
      </c>
      <c r="AH29" s="228" t="s">
        <v>70</v>
      </c>
      <c r="AI29" s="199" t="s">
        <v>24</v>
      </c>
      <c r="AJ29" s="13"/>
      <c r="AK29" s="13"/>
      <c r="AL29" s="13"/>
      <c r="AM29" s="13"/>
    </row>
    <row r="30" spans="1:39" ht="60.95" hidden="1" customHeight="1" x14ac:dyDescent="0.25">
      <c r="A30" s="608"/>
      <c r="B30" s="608"/>
      <c r="C30" s="608"/>
      <c r="D30" s="20"/>
      <c r="E30" s="608"/>
      <c r="F30" s="190"/>
      <c r="G30" s="619"/>
      <c r="H30" s="619"/>
      <c r="I30" s="619"/>
      <c r="J30" s="621"/>
      <c r="K30" s="194"/>
      <c r="L30" s="623"/>
      <c r="M30" s="38"/>
      <c r="N30" s="32" t="s">
        <v>66</v>
      </c>
      <c r="O30" s="32">
        <v>1</v>
      </c>
      <c r="P30" s="332" t="s">
        <v>71</v>
      </c>
      <c r="Q30" s="347"/>
      <c r="R30" s="359" t="s">
        <v>72</v>
      </c>
      <c r="S30" s="359"/>
      <c r="T30" s="39"/>
      <c r="U30" s="39"/>
      <c r="V30" s="40">
        <v>87</v>
      </c>
      <c r="W30" s="41"/>
      <c r="X30" s="42">
        <v>89</v>
      </c>
      <c r="Y30" s="18">
        <f t="shared" si="4"/>
        <v>0</v>
      </c>
      <c r="Z30" s="42">
        <v>91</v>
      </c>
      <c r="AA30" s="18">
        <f t="shared" si="0"/>
        <v>0</v>
      </c>
      <c r="AB30" s="42">
        <v>93</v>
      </c>
      <c r="AC30" s="18">
        <f t="shared" si="1"/>
        <v>0</v>
      </c>
      <c r="AD30" s="42">
        <v>95</v>
      </c>
      <c r="AE30" s="18">
        <f t="shared" si="2"/>
        <v>0</v>
      </c>
      <c r="AF30" s="39"/>
      <c r="AG30" s="18">
        <f t="shared" si="3"/>
        <v>0</v>
      </c>
      <c r="AH30" s="43"/>
      <c r="AI30" s="12" t="s">
        <v>73</v>
      </c>
      <c r="AJ30" s="13"/>
      <c r="AK30" s="13"/>
      <c r="AL30" s="13"/>
      <c r="AM30" s="13"/>
    </row>
    <row r="31" spans="1:39" ht="60.95" hidden="1" customHeight="1" x14ac:dyDescent="0.25">
      <c r="A31" s="608"/>
      <c r="B31" s="608"/>
      <c r="C31" s="608"/>
      <c r="D31" s="20"/>
      <c r="E31" s="608"/>
      <c r="F31" s="190"/>
      <c r="G31" s="619"/>
      <c r="H31" s="619"/>
      <c r="I31" s="619"/>
      <c r="J31" s="621"/>
      <c r="K31" s="194"/>
      <c r="L31" s="624"/>
      <c r="M31" s="44"/>
      <c r="N31" s="45"/>
      <c r="O31" s="45">
        <v>2</v>
      </c>
      <c r="P31" s="332" t="s">
        <v>74</v>
      </c>
      <c r="Q31" s="347"/>
      <c r="R31" s="359"/>
      <c r="S31" s="359"/>
      <c r="T31" s="39"/>
      <c r="U31" s="39"/>
      <c r="V31" s="40"/>
      <c r="W31" s="41"/>
      <c r="X31" s="42"/>
      <c r="Y31" s="18">
        <f t="shared" si="4"/>
        <v>0</v>
      </c>
      <c r="Z31" s="42"/>
      <c r="AA31" s="18">
        <f t="shared" si="0"/>
        <v>0</v>
      </c>
      <c r="AB31" s="42"/>
      <c r="AC31" s="18">
        <f t="shared" si="1"/>
        <v>0</v>
      </c>
      <c r="AD31" s="42"/>
      <c r="AE31" s="18">
        <f t="shared" si="2"/>
        <v>0</v>
      </c>
      <c r="AF31" s="39"/>
      <c r="AG31" s="18">
        <f t="shared" si="3"/>
        <v>0</v>
      </c>
      <c r="AH31" s="43"/>
      <c r="AI31" s="12" t="s">
        <v>73</v>
      </c>
      <c r="AJ31" s="13"/>
      <c r="AK31" s="13"/>
      <c r="AL31" s="13"/>
      <c r="AM31" s="13"/>
    </row>
    <row r="32" spans="1:39" ht="60.95" hidden="1" customHeight="1" x14ac:dyDescent="0.25">
      <c r="A32" s="608"/>
      <c r="B32" s="608"/>
      <c r="C32" s="608"/>
      <c r="D32" s="20"/>
      <c r="E32" s="608"/>
      <c r="F32" s="190"/>
      <c r="G32" s="619"/>
      <c r="H32" s="619"/>
      <c r="I32" s="619"/>
      <c r="J32" s="621"/>
      <c r="K32" s="194"/>
      <c r="L32" s="625" t="s">
        <v>75</v>
      </c>
      <c r="M32" s="698">
        <v>1</v>
      </c>
      <c r="N32" s="698" t="s">
        <v>76</v>
      </c>
      <c r="O32" s="46">
        <v>1</v>
      </c>
      <c r="P32" s="337" t="s">
        <v>77</v>
      </c>
      <c r="Q32" s="353"/>
      <c r="R32" s="359"/>
      <c r="S32" s="359"/>
      <c r="T32" s="39"/>
      <c r="U32" s="39"/>
      <c r="V32" s="40"/>
      <c r="W32" s="41"/>
      <c r="X32" s="42"/>
      <c r="Y32" s="18">
        <f t="shared" si="4"/>
        <v>0</v>
      </c>
      <c r="Z32" s="42"/>
      <c r="AA32" s="18">
        <f t="shared" si="0"/>
        <v>0</v>
      </c>
      <c r="AB32" s="42"/>
      <c r="AC32" s="18">
        <f t="shared" si="1"/>
        <v>0</v>
      </c>
      <c r="AD32" s="42"/>
      <c r="AE32" s="18">
        <f t="shared" si="2"/>
        <v>0</v>
      </c>
      <c r="AF32" s="39"/>
      <c r="AG32" s="18">
        <f t="shared" si="3"/>
        <v>0</v>
      </c>
      <c r="AH32" s="43"/>
      <c r="AI32" s="12" t="s">
        <v>78</v>
      </c>
      <c r="AJ32" s="13"/>
      <c r="AK32" s="13"/>
      <c r="AL32" s="13"/>
      <c r="AM32" s="13"/>
    </row>
    <row r="33" spans="1:39" ht="60.95" hidden="1" customHeight="1" x14ac:dyDescent="0.25">
      <c r="A33" s="608"/>
      <c r="B33" s="608"/>
      <c r="C33" s="608"/>
      <c r="D33" s="20"/>
      <c r="E33" s="611"/>
      <c r="F33" s="191"/>
      <c r="G33" s="620"/>
      <c r="H33" s="620"/>
      <c r="I33" s="620"/>
      <c r="J33" s="621"/>
      <c r="K33" s="194"/>
      <c r="L33" s="625"/>
      <c r="M33" s="698"/>
      <c r="N33" s="698"/>
      <c r="O33" s="46">
        <v>2</v>
      </c>
      <c r="P33" s="337" t="s">
        <v>79</v>
      </c>
      <c r="Q33" s="66"/>
      <c r="R33" s="165"/>
      <c r="S33" s="165"/>
      <c r="T33" s="39"/>
      <c r="U33" s="39"/>
      <c r="V33" s="40"/>
      <c r="W33" s="41"/>
      <c r="X33" s="42"/>
      <c r="Y33" s="18">
        <f t="shared" si="4"/>
        <v>0</v>
      </c>
      <c r="Z33" s="42"/>
      <c r="AA33" s="18">
        <f t="shared" si="0"/>
        <v>0</v>
      </c>
      <c r="AB33" s="42"/>
      <c r="AC33" s="18">
        <f t="shared" si="1"/>
        <v>0</v>
      </c>
      <c r="AD33" s="42"/>
      <c r="AE33" s="18">
        <f t="shared" si="2"/>
        <v>0</v>
      </c>
      <c r="AF33" s="39"/>
      <c r="AG33" s="18">
        <f t="shared" si="3"/>
        <v>0</v>
      </c>
      <c r="AH33" s="43"/>
      <c r="AI33" s="12" t="s">
        <v>78</v>
      </c>
      <c r="AJ33" s="13"/>
      <c r="AK33" s="13"/>
      <c r="AL33" s="13"/>
      <c r="AM33" s="13"/>
    </row>
    <row r="34" spans="1:39" ht="60.95" hidden="1" customHeight="1" x14ac:dyDescent="0.25">
      <c r="A34" s="608"/>
      <c r="B34" s="202">
        <v>2</v>
      </c>
      <c r="C34" s="607" t="s">
        <v>80</v>
      </c>
      <c r="D34" s="202">
        <v>1</v>
      </c>
      <c r="E34" s="607" t="s">
        <v>81</v>
      </c>
      <c r="F34" s="189"/>
      <c r="G34" s="618" t="s">
        <v>82</v>
      </c>
      <c r="H34" s="607" t="s">
        <v>50</v>
      </c>
      <c r="I34" s="607"/>
      <c r="J34" s="607" t="s">
        <v>83</v>
      </c>
      <c r="K34" s="607"/>
      <c r="L34" s="607" t="s">
        <v>84</v>
      </c>
      <c r="M34" s="699">
        <v>1</v>
      </c>
      <c r="N34" s="701" t="s">
        <v>85</v>
      </c>
      <c r="O34" s="49">
        <v>5</v>
      </c>
      <c r="P34" s="332" t="s">
        <v>86</v>
      </c>
      <c r="Q34" s="347"/>
      <c r="R34" s="17" t="s">
        <v>87</v>
      </c>
      <c r="S34" s="17"/>
      <c r="T34" s="220" t="s">
        <v>88</v>
      </c>
      <c r="U34" s="17" t="s">
        <v>89</v>
      </c>
      <c r="V34" s="27" t="s">
        <v>88</v>
      </c>
      <c r="W34" s="18">
        <v>824872000</v>
      </c>
      <c r="X34" s="27" t="s">
        <v>88</v>
      </c>
      <c r="Y34" s="18">
        <f t="shared" si="4"/>
        <v>939199259.20000005</v>
      </c>
      <c r="Z34" s="27" t="s">
        <v>88</v>
      </c>
      <c r="AA34" s="18">
        <f t="shared" si="0"/>
        <v>1041196298.74912</v>
      </c>
      <c r="AB34" s="27" t="s">
        <v>88</v>
      </c>
      <c r="AC34" s="18">
        <f t="shared" si="1"/>
        <v>1147294201.5916553</v>
      </c>
      <c r="AD34" s="27" t="s">
        <v>88</v>
      </c>
      <c r="AE34" s="18">
        <f t="shared" si="2"/>
        <v>1264432939.5741632</v>
      </c>
      <c r="AF34" s="27" t="s">
        <v>90</v>
      </c>
      <c r="AG34" s="18">
        <f t="shared" si="3"/>
        <v>5216994699.1149387</v>
      </c>
      <c r="AH34" s="183" t="s">
        <v>91</v>
      </c>
      <c r="AI34" s="199" t="s">
        <v>24</v>
      </c>
      <c r="AJ34" s="13"/>
      <c r="AK34" s="13"/>
      <c r="AL34" s="13"/>
      <c r="AM34" s="13"/>
    </row>
    <row r="35" spans="1:39" ht="60.95" hidden="1" customHeight="1" x14ac:dyDescent="0.25">
      <c r="A35" s="190"/>
      <c r="B35" s="202"/>
      <c r="C35" s="608"/>
      <c r="D35" s="202"/>
      <c r="E35" s="608"/>
      <c r="F35" s="190"/>
      <c r="G35" s="619"/>
      <c r="H35" s="608"/>
      <c r="I35" s="611"/>
      <c r="J35" s="611"/>
      <c r="K35" s="611"/>
      <c r="L35" s="611"/>
      <c r="M35" s="700"/>
      <c r="N35" s="702"/>
      <c r="O35" s="49">
        <v>6</v>
      </c>
      <c r="P35" s="332" t="s">
        <v>92</v>
      </c>
      <c r="Q35" s="347"/>
      <c r="R35" s="17" t="s">
        <v>93</v>
      </c>
      <c r="S35" s="17"/>
      <c r="T35" s="50" t="s">
        <v>94</v>
      </c>
      <c r="U35" s="17" t="s">
        <v>95</v>
      </c>
      <c r="V35" s="50" t="s">
        <v>94</v>
      </c>
      <c r="W35" s="18">
        <v>195115600</v>
      </c>
      <c r="X35" s="50" t="s">
        <v>94</v>
      </c>
      <c r="Y35" s="18">
        <f t="shared" si="4"/>
        <v>222158622.16</v>
      </c>
      <c r="Z35" s="50" t="s">
        <v>94</v>
      </c>
      <c r="AA35" s="18">
        <f t="shared" si="0"/>
        <v>246285048.52657598</v>
      </c>
      <c r="AB35" s="50" t="s">
        <v>94</v>
      </c>
      <c r="AC35" s="18">
        <f t="shared" si="1"/>
        <v>271381494.97143406</v>
      </c>
      <c r="AD35" s="50" t="s">
        <v>94</v>
      </c>
      <c r="AE35" s="18">
        <f t="shared" si="2"/>
        <v>299089545.6080175</v>
      </c>
      <c r="AF35" s="50" t="s">
        <v>94</v>
      </c>
      <c r="AG35" s="18">
        <f t="shared" si="3"/>
        <v>1234030311.2660275</v>
      </c>
      <c r="AH35" s="183" t="s">
        <v>91</v>
      </c>
      <c r="AI35" s="199" t="s">
        <v>24</v>
      </c>
      <c r="AJ35" s="13"/>
      <c r="AK35" s="13"/>
      <c r="AL35" s="13"/>
      <c r="AM35" s="13"/>
    </row>
    <row r="36" spans="1:39" ht="60.95" hidden="1" customHeight="1" x14ac:dyDescent="0.25">
      <c r="A36" s="190"/>
      <c r="B36" s="202"/>
      <c r="C36" s="608"/>
      <c r="D36" s="202"/>
      <c r="E36" s="608"/>
      <c r="F36" s="190"/>
      <c r="G36" s="619"/>
      <c r="H36" s="608"/>
      <c r="I36" s="189"/>
      <c r="J36" s="51" t="s">
        <v>96</v>
      </c>
      <c r="K36" s="51"/>
      <c r="L36" s="51" t="s">
        <v>97</v>
      </c>
      <c r="M36" s="192">
        <v>1</v>
      </c>
      <c r="N36" s="32" t="s">
        <v>98</v>
      </c>
      <c r="O36" s="32"/>
      <c r="P36" s="334"/>
      <c r="Q36" s="350"/>
      <c r="R36" s="26"/>
      <c r="S36" s="26"/>
      <c r="T36" s="220"/>
      <c r="U36" s="220"/>
      <c r="V36" s="27"/>
      <c r="W36" s="28"/>
      <c r="X36" s="29"/>
      <c r="Y36" s="18">
        <f t="shared" si="4"/>
        <v>0</v>
      </c>
      <c r="Z36" s="29"/>
      <c r="AA36" s="18">
        <f t="shared" si="0"/>
        <v>0</v>
      </c>
      <c r="AB36" s="29"/>
      <c r="AC36" s="18">
        <f t="shared" si="1"/>
        <v>0</v>
      </c>
      <c r="AD36" s="29"/>
      <c r="AE36" s="18">
        <f t="shared" si="2"/>
        <v>0</v>
      </c>
      <c r="AF36" s="220"/>
      <c r="AG36" s="18">
        <f t="shared" si="3"/>
        <v>0</v>
      </c>
      <c r="AH36" s="43"/>
      <c r="AI36" s="12" t="s">
        <v>99</v>
      </c>
      <c r="AJ36" s="13"/>
      <c r="AK36" s="13"/>
      <c r="AL36" s="13"/>
      <c r="AM36" s="13"/>
    </row>
    <row r="37" spans="1:39" ht="60.95" hidden="1" customHeight="1" x14ac:dyDescent="0.25">
      <c r="A37" s="191"/>
      <c r="B37" s="209"/>
      <c r="C37" s="611"/>
      <c r="D37" s="209"/>
      <c r="E37" s="611"/>
      <c r="F37" s="191"/>
      <c r="G37" s="620"/>
      <c r="H37" s="611"/>
      <c r="I37" s="206"/>
      <c r="J37" s="52"/>
      <c r="K37" s="52"/>
      <c r="L37" s="51" t="s">
        <v>100</v>
      </c>
      <c r="M37" s="53"/>
      <c r="N37" s="54"/>
      <c r="O37" s="32"/>
      <c r="P37" s="334"/>
      <c r="Q37" s="350"/>
      <c r="R37" s="26"/>
      <c r="S37" s="26"/>
      <c r="T37" s="220"/>
      <c r="U37" s="220"/>
      <c r="V37" s="27"/>
      <c r="W37" s="28"/>
      <c r="X37" s="29"/>
      <c r="Y37" s="18">
        <f t="shared" si="4"/>
        <v>0</v>
      </c>
      <c r="Z37" s="29"/>
      <c r="AA37" s="18">
        <f t="shared" si="0"/>
        <v>0</v>
      </c>
      <c r="AB37" s="29"/>
      <c r="AC37" s="18">
        <f t="shared" si="1"/>
        <v>0</v>
      </c>
      <c r="AD37" s="29"/>
      <c r="AE37" s="18">
        <f t="shared" si="2"/>
        <v>0</v>
      </c>
      <c r="AF37" s="220"/>
      <c r="AG37" s="18">
        <f t="shared" si="3"/>
        <v>0</v>
      </c>
      <c r="AH37" s="43"/>
      <c r="AI37" s="12"/>
      <c r="AJ37" s="13"/>
      <c r="AK37" s="13"/>
      <c r="AL37" s="13"/>
      <c r="AM37" s="13"/>
    </row>
    <row r="38" spans="1:39" ht="60.95" hidden="1" customHeight="1" x14ac:dyDescent="0.25">
      <c r="A38" s="631" t="s">
        <v>101</v>
      </c>
      <c r="B38" s="607">
        <v>1</v>
      </c>
      <c r="C38" s="607" t="s">
        <v>102</v>
      </c>
      <c r="D38" s="607"/>
      <c r="E38" s="607" t="s">
        <v>103</v>
      </c>
      <c r="F38" s="189"/>
      <c r="G38" s="633" t="s">
        <v>104</v>
      </c>
      <c r="H38" s="607" t="s">
        <v>105</v>
      </c>
      <c r="I38" s="206"/>
      <c r="J38" s="607" t="s">
        <v>106</v>
      </c>
      <c r="K38" s="189"/>
      <c r="L38" s="622" t="s">
        <v>107</v>
      </c>
      <c r="M38" s="220"/>
      <c r="N38" s="55" t="s">
        <v>108</v>
      </c>
      <c r="O38" s="56"/>
      <c r="P38" s="338" t="s">
        <v>109</v>
      </c>
      <c r="Q38" s="354"/>
      <c r="R38" s="57"/>
      <c r="S38" s="57"/>
      <c r="T38" s="21"/>
      <c r="U38" s="21"/>
      <c r="V38" s="58"/>
      <c r="W38" s="59"/>
      <c r="X38" s="60"/>
      <c r="Y38" s="18">
        <f t="shared" si="4"/>
        <v>0</v>
      </c>
      <c r="Z38" s="60"/>
      <c r="AA38" s="18">
        <f t="shared" si="0"/>
        <v>0</v>
      </c>
      <c r="AB38" s="60"/>
      <c r="AC38" s="18">
        <f t="shared" si="1"/>
        <v>0</v>
      </c>
      <c r="AD38" s="60"/>
      <c r="AE38" s="18">
        <f t="shared" si="2"/>
        <v>0</v>
      </c>
      <c r="AF38" s="21"/>
      <c r="AG38" s="18">
        <f t="shared" si="3"/>
        <v>0</v>
      </c>
      <c r="AH38" s="43" t="s">
        <v>110</v>
      </c>
      <c r="AI38" s="12" t="s">
        <v>111</v>
      </c>
      <c r="AJ38" s="13"/>
      <c r="AK38" s="13"/>
      <c r="AL38" s="13"/>
      <c r="AM38" s="13"/>
    </row>
    <row r="39" spans="1:39" ht="60.95" hidden="1" customHeight="1" x14ac:dyDescent="0.25">
      <c r="A39" s="632"/>
      <c r="B39" s="608"/>
      <c r="C39" s="608"/>
      <c r="D39" s="608"/>
      <c r="E39" s="608"/>
      <c r="F39" s="190"/>
      <c r="G39" s="634"/>
      <c r="H39" s="608"/>
      <c r="I39" s="206"/>
      <c r="J39" s="608"/>
      <c r="K39" s="190"/>
      <c r="L39" s="624"/>
      <c r="M39" s="220"/>
      <c r="N39" s="55" t="s">
        <v>112</v>
      </c>
      <c r="O39" s="61"/>
      <c r="P39" s="338" t="s">
        <v>113</v>
      </c>
      <c r="Q39" s="354"/>
      <c r="R39" s="703" t="s">
        <v>114</v>
      </c>
      <c r="S39" s="372"/>
      <c r="T39" s="21"/>
      <c r="U39" s="21"/>
      <c r="V39" s="58"/>
      <c r="W39" s="59"/>
      <c r="X39" s="60"/>
      <c r="Y39" s="18">
        <f t="shared" si="4"/>
        <v>0</v>
      </c>
      <c r="Z39" s="60"/>
      <c r="AA39" s="18">
        <f t="shared" si="0"/>
        <v>0</v>
      </c>
      <c r="AB39" s="60"/>
      <c r="AC39" s="18">
        <f t="shared" si="1"/>
        <v>0</v>
      </c>
      <c r="AD39" s="60"/>
      <c r="AE39" s="18">
        <f t="shared" si="2"/>
        <v>0</v>
      </c>
      <c r="AF39" s="21"/>
      <c r="AG39" s="18">
        <f t="shared" si="3"/>
        <v>0</v>
      </c>
      <c r="AH39" s="43" t="s">
        <v>110</v>
      </c>
      <c r="AI39" s="12" t="s">
        <v>111</v>
      </c>
      <c r="AJ39" s="13"/>
      <c r="AK39" s="13"/>
      <c r="AL39" s="13"/>
      <c r="AM39" s="13"/>
    </row>
    <row r="40" spans="1:39" ht="60.95" hidden="1" customHeight="1" x14ac:dyDescent="0.25">
      <c r="A40" s="632"/>
      <c r="B40" s="608"/>
      <c r="C40" s="608"/>
      <c r="D40" s="608"/>
      <c r="E40" s="608"/>
      <c r="F40" s="190"/>
      <c r="G40" s="634"/>
      <c r="H40" s="608"/>
      <c r="I40" s="206"/>
      <c r="J40" s="608"/>
      <c r="K40" s="190"/>
      <c r="L40" s="51" t="s">
        <v>115</v>
      </c>
      <c r="M40" s="220"/>
      <c r="N40" s="55" t="s">
        <v>116</v>
      </c>
      <c r="O40" s="61"/>
      <c r="P40" s="338" t="s">
        <v>117</v>
      </c>
      <c r="Q40" s="354"/>
      <c r="R40" s="704"/>
      <c r="S40" s="373"/>
      <c r="T40" s="21"/>
      <c r="U40" s="21"/>
      <c r="V40" s="58"/>
      <c r="W40" s="59"/>
      <c r="X40" s="60"/>
      <c r="Y40" s="18">
        <f t="shared" si="4"/>
        <v>0</v>
      </c>
      <c r="Z40" s="60"/>
      <c r="AA40" s="18">
        <f t="shared" si="0"/>
        <v>0</v>
      </c>
      <c r="AB40" s="60"/>
      <c r="AC40" s="18">
        <f t="shared" si="1"/>
        <v>0</v>
      </c>
      <c r="AD40" s="60"/>
      <c r="AE40" s="18">
        <f t="shared" si="2"/>
        <v>0</v>
      </c>
      <c r="AF40" s="21"/>
      <c r="AG40" s="18">
        <f t="shared" si="3"/>
        <v>0</v>
      </c>
      <c r="AH40" s="43" t="s">
        <v>110</v>
      </c>
      <c r="AI40" s="12" t="s">
        <v>111</v>
      </c>
      <c r="AJ40" s="13"/>
      <c r="AK40" s="13"/>
      <c r="AL40" s="13"/>
      <c r="AM40" s="13"/>
    </row>
    <row r="41" spans="1:39" ht="60.95" hidden="1" customHeight="1" x14ac:dyDescent="0.25">
      <c r="A41" s="632"/>
      <c r="B41" s="608"/>
      <c r="C41" s="608"/>
      <c r="D41" s="608"/>
      <c r="E41" s="608"/>
      <c r="F41" s="190"/>
      <c r="G41" s="634"/>
      <c r="H41" s="608"/>
      <c r="I41" s="206"/>
      <c r="J41" s="611"/>
      <c r="K41" s="191"/>
      <c r="L41" s="51" t="s">
        <v>118</v>
      </c>
      <c r="M41" s="220"/>
      <c r="N41" s="55" t="s">
        <v>119</v>
      </c>
      <c r="O41" s="61"/>
      <c r="P41" s="338"/>
      <c r="Q41" s="354"/>
      <c r="R41" s="373"/>
      <c r="S41" s="373"/>
      <c r="T41" s="21"/>
      <c r="U41" s="21"/>
      <c r="V41" s="58"/>
      <c r="W41" s="59"/>
      <c r="X41" s="60"/>
      <c r="Y41" s="18">
        <f t="shared" si="4"/>
        <v>0</v>
      </c>
      <c r="Z41" s="60"/>
      <c r="AA41" s="18">
        <f t="shared" si="0"/>
        <v>0</v>
      </c>
      <c r="AB41" s="60"/>
      <c r="AC41" s="18">
        <f t="shared" si="1"/>
        <v>0</v>
      </c>
      <c r="AD41" s="60"/>
      <c r="AE41" s="18">
        <f t="shared" si="2"/>
        <v>0</v>
      </c>
      <c r="AF41" s="21"/>
      <c r="AG41" s="18">
        <f t="shared" si="3"/>
        <v>0</v>
      </c>
      <c r="AH41" s="43"/>
      <c r="AI41" s="12" t="s">
        <v>111</v>
      </c>
      <c r="AJ41" s="13"/>
      <c r="AK41" s="13"/>
      <c r="AL41" s="13"/>
      <c r="AM41" s="13"/>
    </row>
    <row r="42" spans="1:39" ht="60.95" hidden="1" customHeight="1" x14ac:dyDescent="0.25">
      <c r="A42" s="632"/>
      <c r="B42" s="611"/>
      <c r="C42" s="611"/>
      <c r="D42" s="611"/>
      <c r="E42" s="611"/>
      <c r="F42" s="191"/>
      <c r="G42" s="635"/>
      <c r="H42" s="611"/>
      <c r="I42" s="206"/>
      <c r="J42" s="205" t="s">
        <v>120</v>
      </c>
      <c r="K42" s="205"/>
      <c r="L42" s="198" t="s">
        <v>121</v>
      </c>
      <c r="M42" s="199"/>
      <c r="N42" s="55" t="s">
        <v>122</v>
      </c>
      <c r="O42" s="62"/>
      <c r="P42" s="339" t="s">
        <v>123</v>
      </c>
      <c r="Q42" s="355"/>
      <c r="R42" s="26"/>
      <c r="S42" s="26"/>
      <c r="T42" s="64">
        <v>0</v>
      </c>
      <c r="U42" s="64">
        <v>0</v>
      </c>
      <c r="V42" s="58"/>
      <c r="W42" s="59"/>
      <c r="X42" s="60"/>
      <c r="Y42" s="18">
        <f t="shared" si="4"/>
        <v>0</v>
      </c>
      <c r="Z42" s="60"/>
      <c r="AA42" s="18">
        <f t="shared" si="0"/>
        <v>0</v>
      </c>
      <c r="AB42" s="60"/>
      <c r="AC42" s="18">
        <f t="shared" si="1"/>
        <v>0</v>
      </c>
      <c r="AD42" s="60"/>
      <c r="AE42" s="18">
        <f t="shared" si="2"/>
        <v>0</v>
      </c>
      <c r="AF42" s="21">
        <v>1</v>
      </c>
      <c r="AG42" s="18">
        <f t="shared" si="3"/>
        <v>0</v>
      </c>
      <c r="AH42" s="43" t="s">
        <v>124</v>
      </c>
      <c r="AI42" s="12" t="s">
        <v>125</v>
      </c>
      <c r="AJ42" s="13"/>
      <c r="AK42" s="13"/>
      <c r="AL42" s="13"/>
      <c r="AM42" s="13"/>
    </row>
    <row r="43" spans="1:39" ht="60.95" hidden="1" customHeight="1" x14ac:dyDescent="0.25">
      <c r="A43" s="632"/>
      <c r="B43" s="202">
        <v>2</v>
      </c>
      <c r="C43" s="631" t="s">
        <v>126</v>
      </c>
      <c r="D43" s="201">
        <v>1</v>
      </c>
      <c r="E43" s="639" t="s">
        <v>127</v>
      </c>
      <c r="F43" s="206"/>
      <c r="G43" s="640" t="s">
        <v>128</v>
      </c>
      <c r="H43" s="639" t="s">
        <v>129</v>
      </c>
      <c r="I43" s="607">
        <v>1</v>
      </c>
      <c r="J43" s="639" t="s">
        <v>130</v>
      </c>
      <c r="K43" s="206"/>
      <c r="L43" s="639" t="s">
        <v>131</v>
      </c>
      <c r="M43" s="220">
        <v>1</v>
      </c>
      <c r="N43" s="30" t="s">
        <v>132</v>
      </c>
      <c r="O43" s="221"/>
      <c r="P43" s="337" t="s">
        <v>133</v>
      </c>
      <c r="Q43" s="353"/>
      <c r="R43" s="26" t="s">
        <v>134</v>
      </c>
      <c r="S43" s="26"/>
      <c r="T43" s="21">
        <v>163</v>
      </c>
      <c r="U43" s="21">
        <v>163</v>
      </c>
      <c r="V43" s="58">
        <v>156</v>
      </c>
      <c r="W43" s="59">
        <v>560</v>
      </c>
      <c r="X43" s="60">
        <v>152</v>
      </c>
      <c r="Y43" s="18">
        <f t="shared" si="4"/>
        <v>637.61599999999999</v>
      </c>
      <c r="Z43" s="60">
        <v>149</v>
      </c>
      <c r="AA43" s="18">
        <f t="shared" si="0"/>
        <v>706.86109759999999</v>
      </c>
      <c r="AB43" s="60">
        <v>145</v>
      </c>
      <c r="AC43" s="18">
        <f t="shared" si="1"/>
        <v>778.89024344543998</v>
      </c>
      <c r="AD43" s="60">
        <v>141</v>
      </c>
      <c r="AE43" s="18">
        <f t="shared" si="2"/>
        <v>858.41493730121942</v>
      </c>
      <c r="AF43" s="21">
        <v>141</v>
      </c>
      <c r="AG43" s="18">
        <f t="shared" si="3"/>
        <v>3541.782278346659</v>
      </c>
      <c r="AH43" s="43" t="s">
        <v>135</v>
      </c>
      <c r="AI43" s="12" t="s">
        <v>136</v>
      </c>
      <c r="AJ43" s="13"/>
      <c r="AK43" s="13"/>
      <c r="AL43" s="13"/>
      <c r="AM43" s="13"/>
    </row>
    <row r="44" spans="1:39" ht="60.95" hidden="1" customHeight="1" x14ac:dyDescent="0.25">
      <c r="A44" s="632"/>
      <c r="B44" s="202"/>
      <c r="C44" s="632"/>
      <c r="D44" s="202"/>
      <c r="E44" s="639"/>
      <c r="F44" s="206"/>
      <c r="G44" s="640"/>
      <c r="H44" s="639"/>
      <c r="I44" s="608"/>
      <c r="J44" s="639"/>
      <c r="K44" s="206"/>
      <c r="L44" s="639"/>
      <c r="M44" s="220">
        <v>2</v>
      </c>
      <c r="N44" s="30" t="s">
        <v>137</v>
      </c>
      <c r="O44" s="65"/>
      <c r="P44" s="66"/>
      <c r="Q44" s="66"/>
      <c r="R44" s="26"/>
      <c r="S44" s="26"/>
      <c r="T44" s="21"/>
      <c r="U44" s="21"/>
      <c r="V44" s="58"/>
      <c r="W44" s="59"/>
      <c r="X44" s="60"/>
      <c r="Y44" s="18">
        <f t="shared" si="4"/>
        <v>0</v>
      </c>
      <c r="Z44" s="60"/>
      <c r="AA44" s="18">
        <f t="shared" si="0"/>
        <v>0</v>
      </c>
      <c r="AB44" s="60"/>
      <c r="AC44" s="18">
        <f t="shared" si="1"/>
        <v>0</v>
      </c>
      <c r="AD44" s="60"/>
      <c r="AE44" s="18">
        <f t="shared" si="2"/>
        <v>0</v>
      </c>
      <c r="AF44" s="21"/>
      <c r="AG44" s="18">
        <f t="shared" si="3"/>
        <v>0</v>
      </c>
      <c r="AH44" s="43" t="s">
        <v>135</v>
      </c>
      <c r="AI44" s="12" t="s">
        <v>138</v>
      </c>
      <c r="AJ44" s="13"/>
      <c r="AK44" s="13"/>
      <c r="AL44" s="13"/>
      <c r="AM44" s="13"/>
    </row>
    <row r="45" spans="1:39" ht="60.95" hidden="1" customHeight="1" x14ac:dyDescent="0.25">
      <c r="A45" s="632"/>
      <c r="B45" s="202"/>
      <c r="C45" s="632"/>
      <c r="D45" s="202"/>
      <c r="E45" s="639"/>
      <c r="F45" s="206"/>
      <c r="G45" s="640"/>
      <c r="H45" s="639"/>
      <c r="I45" s="608"/>
      <c r="J45" s="639"/>
      <c r="K45" s="206"/>
      <c r="L45" s="639"/>
      <c r="M45" s="220">
        <v>3</v>
      </c>
      <c r="N45" s="30" t="s">
        <v>139</v>
      </c>
      <c r="O45" s="65"/>
      <c r="P45" s="66"/>
      <c r="Q45" s="66"/>
      <c r="R45" s="26"/>
      <c r="S45" s="26"/>
      <c r="T45" s="21"/>
      <c r="U45" s="21"/>
      <c r="V45" s="58"/>
      <c r="W45" s="59"/>
      <c r="X45" s="60"/>
      <c r="Y45" s="18">
        <f t="shared" si="4"/>
        <v>0</v>
      </c>
      <c r="Z45" s="60"/>
      <c r="AA45" s="18">
        <f t="shared" si="0"/>
        <v>0</v>
      </c>
      <c r="AB45" s="60"/>
      <c r="AC45" s="18">
        <f t="shared" si="1"/>
        <v>0</v>
      </c>
      <c r="AD45" s="60"/>
      <c r="AE45" s="18">
        <f t="shared" si="2"/>
        <v>0</v>
      </c>
      <c r="AF45" s="21"/>
      <c r="AG45" s="18">
        <f t="shared" si="3"/>
        <v>0</v>
      </c>
      <c r="AH45" s="43" t="s">
        <v>135</v>
      </c>
      <c r="AI45" s="12" t="s">
        <v>136</v>
      </c>
      <c r="AJ45" s="13"/>
      <c r="AK45" s="13"/>
      <c r="AL45" s="13"/>
      <c r="AM45" s="13"/>
    </row>
    <row r="46" spans="1:39" ht="60.95" hidden="1" customHeight="1" x14ac:dyDescent="0.25">
      <c r="A46" s="632"/>
      <c r="B46" s="202"/>
      <c r="C46" s="632"/>
      <c r="D46" s="202"/>
      <c r="E46" s="639"/>
      <c r="F46" s="206"/>
      <c r="G46" s="640"/>
      <c r="H46" s="639"/>
      <c r="I46" s="608"/>
      <c r="J46" s="639"/>
      <c r="K46" s="206"/>
      <c r="L46" s="639"/>
      <c r="M46" s="220">
        <v>4</v>
      </c>
      <c r="N46" s="30" t="s">
        <v>140</v>
      </c>
      <c r="O46" s="65"/>
      <c r="P46" s="66"/>
      <c r="Q46" s="66"/>
      <c r="R46" s="26"/>
      <c r="S46" s="26"/>
      <c r="T46" s="21"/>
      <c r="U46" s="21"/>
      <c r="V46" s="58"/>
      <c r="W46" s="59"/>
      <c r="X46" s="60"/>
      <c r="Y46" s="18">
        <f t="shared" si="4"/>
        <v>0</v>
      </c>
      <c r="Z46" s="60"/>
      <c r="AA46" s="18">
        <f t="shared" si="0"/>
        <v>0</v>
      </c>
      <c r="AB46" s="60"/>
      <c r="AC46" s="18">
        <f t="shared" si="1"/>
        <v>0</v>
      </c>
      <c r="AD46" s="60"/>
      <c r="AE46" s="18">
        <f t="shared" si="2"/>
        <v>0</v>
      </c>
      <c r="AF46" s="21"/>
      <c r="AG46" s="18">
        <f t="shared" si="3"/>
        <v>0</v>
      </c>
      <c r="AH46" s="43" t="s">
        <v>135</v>
      </c>
      <c r="AI46" s="12" t="s">
        <v>141</v>
      </c>
      <c r="AJ46" s="13"/>
      <c r="AK46" s="13"/>
      <c r="AL46" s="13"/>
      <c r="AM46" s="13"/>
    </row>
    <row r="47" spans="1:39" ht="60.95" hidden="1" customHeight="1" x14ac:dyDescent="0.25">
      <c r="A47" s="632"/>
      <c r="B47" s="202"/>
      <c r="C47" s="632"/>
      <c r="D47" s="202"/>
      <c r="E47" s="639"/>
      <c r="F47" s="206"/>
      <c r="G47" s="640"/>
      <c r="H47" s="639"/>
      <c r="I47" s="608"/>
      <c r="J47" s="639"/>
      <c r="K47" s="190"/>
      <c r="L47" s="190" t="s">
        <v>142</v>
      </c>
      <c r="M47" s="220">
        <v>1</v>
      </c>
      <c r="N47" s="30" t="s">
        <v>143</v>
      </c>
      <c r="O47" s="65"/>
      <c r="P47" s="66"/>
      <c r="Q47" s="66"/>
      <c r="R47" s="26"/>
      <c r="S47" s="26"/>
      <c r="T47" s="21"/>
      <c r="U47" s="21"/>
      <c r="V47" s="58"/>
      <c r="W47" s="59"/>
      <c r="X47" s="60"/>
      <c r="Y47" s="18">
        <f t="shared" si="4"/>
        <v>0</v>
      </c>
      <c r="Z47" s="60"/>
      <c r="AA47" s="18">
        <f t="shared" si="0"/>
        <v>0</v>
      </c>
      <c r="AB47" s="60"/>
      <c r="AC47" s="18">
        <f t="shared" si="1"/>
        <v>0</v>
      </c>
      <c r="AD47" s="60"/>
      <c r="AE47" s="18">
        <f t="shared" si="2"/>
        <v>0</v>
      </c>
      <c r="AF47" s="21"/>
      <c r="AG47" s="18">
        <f t="shared" si="3"/>
        <v>0</v>
      </c>
      <c r="AH47" s="43" t="s">
        <v>135</v>
      </c>
      <c r="AI47" s="12" t="s">
        <v>136</v>
      </c>
      <c r="AJ47" s="13"/>
      <c r="AK47" s="13"/>
      <c r="AL47" s="13"/>
      <c r="AM47" s="13"/>
    </row>
    <row r="48" spans="1:39" ht="60.95" hidden="1" customHeight="1" x14ac:dyDescent="0.25">
      <c r="A48" s="632"/>
      <c r="B48" s="202"/>
      <c r="C48" s="632"/>
      <c r="D48" s="202"/>
      <c r="E48" s="639"/>
      <c r="F48" s="206"/>
      <c r="G48" s="640"/>
      <c r="H48" s="639"/>
      <c r="I48" s="608"/>
      <c r="J48" s="639"/>
      <c r="K48" s="189"/>
      <c r="L48" s="607" t="s">
        <v>144</v>
      </c>
      <c r="M48" s="220">
        <v>1</v>
      </c>
      <c r="N48" s="30" t="s">
        <v>145</v>
      </c>
      <c r="O48" s="65"/>
      <c r="P48" s="67" t="s">
        <v>146</v>
      </c>
      <c r="Q48" s="66"/>
      <c r="R48" s="360" t="s">
        <v>147</v>
      </c>
      <c r="S48" s="360"/>
      <c r="T48" s="21"/>
      <c r="U48" s="21"/>
      <c r="V48" s="58"/>
      <c r="W48" s="59"/>
      <c r="X48" s="60"/>
      <c r="Y48" s="18">
        <f t="shared" si="4"/>
        <v>0</v>
      </c>
      <c r="Z48" s="60"/>
      <c r="AA48" s="18">
        <f t="shared" si="0"/>
        <v>0</v>
      </c>
      <c r="AB48" s="60"/>
      <c r="AC48" s="18">
        <f t="shared" si="1"/>
        <v>0</v>
      </c>
      <c r="AD48" s="60"/>
      <c r="AE48" s="18">
        <f t="shared" si="2"/>
        <v>0</v>
      </c>
      <c r="AF48" s="21"/>
      <c r="AG48" s="18">
        <f t="shared" si="3"/>
        <v>0</v>
      </c>
      <c r="AH48" s="43" t="s">
        <v>135</v>
      </c>
      <c r="AI48" s="12" t="s">
        <v>136</v>
      </c>
      <c r="AJ48" s="13"/>
      <c r="AK48" s="13"/>
      <c r="AL48" s="13"/>
      <c r="AM48" s="13"/>
    </row>
    <row r="49" spans="1:39" ht="60.95" hidden="1" customHeight="1" x14ac:dyDescent="0.25">
      <c r="A49" s="632"/>
      <c r="B49" s="202"/>
      <c r="C49" s="632"/>
      <c r="D49" s="202"/>
      <c r="E49" s="639"/>
      <c r="F49" s="206"/>
      <c r="G49" s="640"/>
      <c r="H49" s="639"/>
      <c r="I49" s="611"/>
      <c r="J49" s="639"/>
      <c r="K49" s="191"/>
      <c r="L49" s="611"/>
      <c r="M49" s="220">
        <v>2</v>
      </c>
      <c r="N49" s="30" t="s">
        <v>148</v>
      </c>
      <c r="O49" s="222"/>
      <c r="P49" s="337" t="s">
        <v>149</v>
      </c>
      <c r="Q49" s="353"/>
      <c r="R49" s="360" t="s">
        <v>21</v>
      </c>
      <c r="S49" s="360"/>
      <c r="T49" s="21"/>
      <c r="U49" s="21"/>
      <c r="V49" s="58"/>
      <c r="W49" s="59"/>
      <c r="X49" s="60"/>
      <c r="Y49" s="18">
        <f t="shared" si="4"/>
        <v>0</v>
      </c>
      <c r="Z49" s="60"/>
      <c r="AA49" s="18">
        <f t="shared" si="0"/>
        <v>0</v>
      </c>
      <c r="AB49" s="60"/>
      <c r="AC49" s="18">
        <f t="shared" si="1"/>
        <v>0</v>
      </c>
      <c r="AD49" s="60"/>
      <c r="AE49" s="18">
        <f t="shared" si="2"/>
        <v>0</v>
      </c>
      <c r="AF49" s="21"/>
      <c r="AG49" s="18">
        <f t="shared" si="3"/>
        <v>0</v>
      </c>
      <c r="AH49" s="43" t="s">
        <v>135</v>
      </c>
      <c r="AI49" s="12" t="s">
        <v>136</v>
      </c>
      <c r="AJ49" s="13"/>
      <c r="AK49" s="13"/>
      <c r="AL49" s="13"/>
      <c r="AM49" s="13"/>
    </row>
    <row r="50" spans="1:39" ht="60.95" hidden="1" customHeight="1" x14ac:dyDescent="0.25">
      <c r="A50" s="632"/>
      <c r="B50" s="202">
        <v>3</v>
      </c>
      <c r="C50" s="636" t="s">
        <v>150</v>
      </c>
      <c r="D50" s="201">
        <v>1</v>
      </c>
      <c r="E50" s="206" t="s">
        <v>151</v>
      </c>
      <c r="F50" s="189"/>
      <c r="G50" s="189" t="s">
        <v>152</v>
      </c>
      <c r="H50" s="189" t="s">
        <v>50</v>
      </c>
      <c r="I50" s="206">
        <v>1</v>
      </c>
      <c r="J50" s="68" t="s">
        <v>153</v>
      </c>
      <c r="K50" s="68"/>
      <c r="L50" s="206" t="s">
        <v>154</v>
      </c>
      <c r="M50" s="186">
        <v>1</v>
      </c>
      <c r="N50" s="192" t="s">
        <v>155</v>
      </c>
      <c r="O50" s="192"/>
      <c r="P50" s="334" t="s">
        <v>156</v>
      </c>
      <c r="Q50" s="350"/>
      <c r="R50" s="26" t="s">
        <v>21</v>
      </c>
      <c r="S50" s="26"/>
      <c r="T50" s="58">
        <v>100</v>
      </c>
      <c r="U50" s="58">
        <v>100</v>
      </c>
      <c r="V50" s="69">
        <v>100</v>
      </c>
      <c r="W50" s="69">
        <v>250</v>
      </c>
      <c r="X50" s="69">
        <v>100</v>
      </c>
      <c r="Y50" s="18">
        <f t="shared" si="4"/>
        <v>284.64999999999998</v>
      </c>
      <c r="Z50" s="70">
        <v>100</v>
      </c>
      <c r="AA50" s="18">
        <f t="shared" si="0"/>
        <v>315.56298999999996</v>
      </c>
      <c r="AB50" s="58">
        <v>100</v>
      </c>
      <c r="AC50" s="18">
        <f t="shared" si="1"/>
        <v>347.71885868099997</v>
      </c>
      <c r="AD50" s="58">
        <v>100</v>
      </c>
      <c r="AE50" s="18">
        <f t="shared" si="2"/>
        <v>383.22095415233008</v>
      </c>
      <c r="AF50" s="58">
        <v>100</v>
      </c>
      <c r="AG50" s="18">
        <f t="shared" si="3"/>
        <v>1581.15280283333</v>
      </c>
      <c r="AH50" s="71" t="s">
        <v>157</v>
      </c>
      <c r="AI50" s="12" t="s">
        <v>158</v>
      </c>
      <c r="AJ50" s="13"/>
      <c r="AK50" s="13"/>
      <c r="AL50" s="13"/>
      <c r="AM50" s="13"/>
    </row>
    <row r="51" spans="1:39" ht="60.95" hidden="1" customHeight="1" x14ac:dyDescent="0.25">
      <c r="A51" s="632"/>
      <c r="B51" s="202"/>
      <c r="C51" s="637"/>
      <c r="D51" s="202"/>
      <c r="E51" s="72"/>
      <c r="F51" s="72"/>
      <c r="G51" s="206"/>
      <c r="H51" s="206"/>
      <c r="I51" s="206">
        <v>2</v>
      </c>
      <c r="J51" s="206" t="s">
        <v>159</v>
      </c>
      <c r="K51" s="73"/>
      <c r="L51" s="72" t="s">
        <v>160</v>
      </c>
      <c r="M51" s="220"/>
      <c r="N51" s="199" t="s">
        <v>161</v>
      </c>
      <c r="O51" s="208"/>
      <c r="P51" s="334"/>
      <c r="Q51" s="350"/>
      <c r="R51" s="26"/>
      <c r="S51" s="171"/>
      <c r="T51" s="74"/>
      <c r="U51" s="74"/>
      <c r="V51" s="75"/>
      <c r="W51" s="76"/>
      <c r="X51" s="76"/>
      <c r="Y51" s="18">
        <f t="shared" si="4"/>
        <v>0</v>
      </c>
      <c r="Z51" s="77"/>
      <c r="AA51" s="18">
        <f t="shared" si="0"/>
        <v>0</v>
      </c>
      <c r="AB51" s="74"/>
      <c r="AC51" s="18">
        <f t="shared" si="1"/>
        <v>0</v>
      </c>
      <c r="AD51" s="74"/>
      <c r="AE51" s="18">
        <f t="shared" si="2"/>
        <v>0</v>
      </c>
      <c r="AF51" s="74"/>
      <c r="AG51" s="18">
        <f t="shared" si="3"/>
        <v>0</v>
      </c>
      <c r="AH51" s="71" t="s">
        <v>157</v>
      </c>
      <c r="AI51" s="12" t="s">
        <v>158</v>
      </c>
      <c r="AJ51" s="13"/>
      <c r="AK51" s="13"/>
      <c r="AL51" s="13"/>
      <c r="AM51" s="13"/>
    </row>
    <row r="52" spans="1:39" ht="60.95" hidden="1" customHeight="1" x14ac:dyDescent="0.25">
      <c r="A52" s="632"/>
      <c r="B52" s="202"/>
      <c r="C52" s="637"/>
      <c r="D52" s="202">
        <v>2</v>
      </c>
      <c r="E52" s="206" t="s">
        <v>162</v>
      </c>
      <c r="F52" s="206"/>
      <c r="G52" s="206"/>
      <c r="H52" s="206"/>
      <c r="I52" s="206"/>
      <c r="J52" s="206" t="s">
        <v>163</v>
      </c>
      <c r="K52" s="206"/>
      <c r="L52" s="198" t="s">
        <v>164</v>
      </c>
      <c r="M52" s="192"/>
      <c r="N52" s="63" t="s">
        <v>165</v>
      </c>
      <c r="O52" s="208"/>
      <c r="P52" s="334"/>
      <c r="Q52" s="350"/>
      <c r="R52" s="26"/>
      <c r="S52" s="171"/>
      <c r="T52" s="74"/>
      <c r="U52" s="74"/>
      <c r="V52" s="75"/>
      <c r="W52" s="76"/>
      <c r="X52" s="76"/>
      <c r="Y52" s="18">
        <f t="shared" si="4"/>
        <v>0</v>
      </c>
      <c r="Z52" s="77"/>
      <c r="AA52" s="18">
        <f t="shared" si="0"/>
        <v>0</v>
      </c>
      <c r="AB52" s="74"/>
      <c r="AC52" s="18">
        <f t="shared" si="1"/>
        <v>0</v>
      </c>
      <c r="AD52" s="74"/>
      <c r="AE52" s="18">
        <f t="shared" si="2"/>
        <v>0</v>
      </c>
      <c r="AF52" s="74"/>
      <c r="AG52" s="18">
        <f t="shared" si="3"/>
        <v>0</v>
      </c>
      <c r="AH52" s="71" t="s">
        <v>166</v>
      </c>
      <c r="AI52" s="12" t="s">
        <v>167</v>
      </c>
      <c r="AJ52" s="13"/>
      <c r="AK52" s="13"/>
      <c r="AL52" s="13"/>
      <c r="AM52" s="13"/>
    </row>
    <row r="53" spans="1:39" ht="60.95" hidden="1" customHeight="1" x14ac:dyDescent="0.25">
      <c r="A53" s="632"/>
      <c r="B53" s="202"/>
      <c r="C53" s="637"/>
      <c r="D53" s="202">
        <v>3</v>
      </c>
      <c r="E53" s="51" t="s">
        <v>168</v>
      </c>
      <c r="F53" s="51"/>
      <c r="G53" s="78" t="s">
        <v>169</v>
      </c>
      <c r="H53" s="206" t="s">
        <v>50</v>
      </c>
      <c r="I53" s="206"/>
      <c r="J53" s="78" t="s">
        <v>170</v>
      </c>
      <c r="K53" s="78"/>
      <c r="L53" s="78" t="s">
        <v>171</v>
      </c>
      <c r="M53" s="220"/>
      <c r="N53" s="55" t="s">
        <v>172</v>
      </c>
      <c r="O53" s="38"/>
      <c r="P53" s="334" t="s">
        <v>173</v>
      </c>
      <c r="Q53" s="350"/>
      <c r="R53" s="26" t="s">
        <v>21</v>
      </c>
      <c r="S53" s="171"/>
      <c r="T53" s="13">
        <v>61.2</v>
      </c>
      <c r="U53" s="13">
        <v>61.2</v>
      </c>
      <c r="V53" s="79">
        <v>62.3</v>
      </c>
      <c r="W53" s="13">
        <v>550</v>
      </c>
      <c r="X53" s="13">
        <v>64.2</v>
      </c>
      <c r="Y53" s="18">
        <f t="shared" si="4"/>
        <v>626.23</v>
      </c>
      <c r="Z53" s="13">
        <v>66.400000000000006</v>
      </c>
      <c r="AA53" s="18">
        <f t="shared" si="0"/>
        <v>694.23857799999996</v>
      </c>
      <c r="AB53" s="13">
        <v>68.2</v>
      </c>
      <c r="AC53" s="18">
        <f t="shared" si="1"/>
        <v>764.98148909819997</v>
      </c>
      <c r="AD53" s="13">
        <v>70.3</v>
      </c>
      <c r="AE53" s="18">
        <f t="shared" si="2"/>
        <v>843.08609913512623</v>
      </c>
      <c r="AF53" s="13">
        <v>70.3</v>
      </c>
      <c r="AG53" s="18">
        <f t="shared" si="3"/>
        <v>3478.5361662333262</v>
      </c>
      <c r="AH53" s="71" t="s">
        <v>174</v>
      </c>
      <c r="AI53" s="12" t="s">
        <v>158</v>
      </c>
      <c r="AJ53" s="13"/>
      <c r="AK53" s="13"/>
      <c r="AL53" s="13"/>
      <c r="AM53" s="13"/>
    </row>
    <row r="54" spans="1:39" ht="60.95" hidden="1" customHeight="1" x14ac:dyDescent="0.25">
      <c r="A54" s="632"/>
      <c r="B54" s="202"/>
      <c r="C54" s="190"/>
      <c r="D54" s="202">
        <v>4</v>
      </c>
      <c r="E54" s="607" t="s">
        <v>175</v>
      </c>
      <c r="F54" s="189"/>
      <c r="G54" s="78" t="s">
        <v>176</v>
      </c>
      <c r="H54" s="78" t="s">
        <v>177</v>
      </c>
      <c r="I54" s="607"/>
      <c r="J54" s="607" t="s">
        <v>178</v>
      </c>
      <c r="K54" s="189"/>
      <c r="L54" s="607" t="s">
        <v>179</v>
      </c>
      <c r="M54" s="220">
        <v>1</v>
      </c>
      <c r="N54" s="21" t="s">
        <v>180</v>
      </c>
      <c r="O54" s="21"/>
      <c r="P54" s="13"/>
      <c r="Q54" s="13"/>
      <c r="R54" s="368"/>
      <c r="S54" s="368"/>
      <c r="T54" s="21"/>
      <c r="U54" s="21"/>
      <c r="V54" s="58"/>
      <c r="W54" s="59"/>
      <c r="X54" s="60"/>
      <c r="Y54" s="18">
        <f t="shared" si="4"/>
        <v>0</v>
      </c>
      <c r="Z54" s="60"/>
      <c r="AA54" s="18">
        <f t="shared" si="0"/>
        <v>0</v>
      </c>
      <c r="AB54" s="60"/>
      <c r="AC54" s="18">
        <f t="shared" si="1"/>
        <v>0</v>
      </c>
      <c r="AD54" s="60"/>
      <c r="AE54" s="18">
        <f t="shared" si="2"/>
        <v>0</v>
      </c>
      <c r="AF54" s="21"/>
      <c r="AG54" s="18">
        <f t="shared" si="3"/>
        <v>0</v>
      </c>
      <c r="AH54" s="71" t="s">
        <v>181</v>
      </c>
      <c r="AI54" s="12" t="s">
        <v>182</v>
      </c>
      <c r="AJ54" s="13"/>
      <c r="AK54" s="13"/>
      <c r="AL54" s="13"/>
      <c r="AM54" s="13"/>
    </row>
    <row r="55" spans="1:39" ht="60.95" hidden="1" customHeight="1" x14ac:dyDescent="0.25">
      <c r="A55" s="632"/>
      <c r="B55" s="202"/>
      <c r="C55" s="190"/>
      <c r="D55" s="202"/>
      <c r="E55" s="611"/>
      <c r="F55" s="190"/>
      <c r="G55" s="15"/>
      <c r="H55" s="78"/>
      <c r="I55" s="611"/>
      <c r="J55" s="611"/>
      <c r="K55" s="191"/>
      <c r="L55" s="611"/>
      <c r="M55" s="186">
        <v>2</v>
      </c>
      <c r="N55" s="80" t="s">
        <v>183</v>
      </c>
      <c r="O55" s="81"/>
      <c r="P55" s="334" t="s">
        <v>184</v>
      </c>
      <c r="Q55" s="350"/>
      <c r="R55" s="26" t="s">
        <v>50</v>
      </c>
      <c r="S55" s="26"/>
      <c r="T55" s="21"/>
      <c r="U55" s="21"/>
      <c r="V55" s="58"/>
      <c r="W55" s="59"/>
      <c r="X55" s="60"/>
      <c r="Y55" s="18">
        <f t="shared" si="4"/>
        <v>0</v>
      </c>
      <c r="Z55" s="60"/>
      <c r="AA55" s="18">
        <f t="shared" si="0"/>
        <v>0</v>
      </c>
      <c r="AB55" s="60"/>
      <c r="AC55" s="18">
        <f t="shared" si="1"/>
        <v>0</v>
      </c>
      <c r="AD55" s="60"/>
      <c r="AE55" s="18">
        <f t="shared" si="2"/>
        <v>0</v>
      </c>
      <c r="AF55" s="21"/>
      <c r="AG55" s="18">
        <f t="shared" si="3"/>
        <v>0</v>
      </c>
      <c r="AH55" s="71" t="s">
        <v>181</v>
      </c>
      <c r="AI55" s="12" t="s">
        <v>185</v>
      </c>
      <c r="AJ55" s="13"/>
      <c r="AK55" s="13"/>
      <c r="AL55" s="13"/>
      <c r="AM55" s="13"/>
    </row>
    <row r="56" spans="1:39" ht="60.95" hidden="1" customHeight="1" x14ac:dyDescent="0.25">
      <c r="A56" s="632"/>
      <c r="B56" s="204"/>
      <c r="C56" s="191"/>
      <c r="D56" s="207">
        <v>5</v>
      </c>
      <c r="E56" s="15" t="s">
        <v>186</v>
      </c>
      <c r="F56" s="15"/>
      <c r="G56" s="15" t="s">
        <v>187</v>
      </c>
      <c r="H56" s="78" t="s">
        <v>188</v>
      </c>
      <c r="I56" s="206">
        <v>1</v>
      </c>
      <c r="J56" s="78" t="s">
        <v>189</v>
      </c>
      <c r="K56" s="15"/>
      <c r="L56" s="15" t="s">
        <v>190</v>
      </c>
      <c r="M56" s="186">
        <v>1</v>
      </c>
      <c r="N56" s="80" t="s">
        <v>191</v>
      </c>
      <c r="O56" s="222"/>
      <c r="P56" s="337" t="s">
        <v>192</v>
      </c>
      <c r="Q56" s="353"/>
      <c r="R56" s="47"/>
      <c r="S56" s="47"/>
      <c r="T56" s="82"/>
      <c r="U56" s="82"/>
      <c r="V56" s="83"/>
      <c r="W56" s="84"/>
      <c r="X56" s="82"/>
      <c r="Y56" s="18">
        <f t="shared" si="4"/>
        <v>0</v>
      </c>
      <c r="Z56" s="82"/>
      <c r="AA56" s="18">
        <f t="shared" si="0"/>
        <v>0</v>
      </c>
      <c r="AB56" s="82"/>
      <c r="AC56" s="18">
        <f t="shared" si="1"/>
        <v>0</v>
      </c>
      <c r="AD56" s="82"/>
      <c r="AE56" s="18">
        <f t="shared" si="2"/>
        <v>0</v>
      </c>
      <c r="AF56" s="82"/>
      <c r="AG56" s="18">
        <f t="shared" si="3"/>
        <v>0</v>
      </c>
      <c r="AH56" s="85" t="s">
        <v>193</v>
      </c>
      <c r="AI56" s="12" t="s">
        <v>194</v>
      </c>
      <c r="AJ56" s="13"/>
      <c r="AK56" s="13"/>
      <c r="AL56" s="13"/>
      <c r="AM56" s="13"/>
    </row>
    <row r="57" spans="1:39" ht="60.95" hidden="1" customHeight="1" x14ac:dyDescent="0.25">
      <c r="A57" s="632"/>
      <c r="B57" s="204"/>
      <c r="C57" s="191"/>
      <c r="D57" s="196">
        <v>6</v>
      </c>
      <c r="E57" s="15" t="s">
        <v>195</v>
      </c>
      <c r="F57" s="15"/>
      <c r="G57" s="15"/>
      <c r="H57" s="15"/>
      <c r="I57" s="189">
        <v>1</v>
      </c>
      <c r="J57" s="15" t="s">
        <v>196</v>
      </c>
      <c r="K57" s="15"/>
      <c r="L57" s="15" t="s">
        <v>197</v>
      </c>
      <c r="M57" s="186">
        <v>1</v>
      </c>
      <c r="N57" s="80" t="s">
        <v>198</v>
      </c>
      <c r="O57" s="222"/>
      <c r="P57" s="337"/>
      <c r="Q57" s="353"/>
      <c r="R57" s="47"/>
      <c r="S57" s="47"/>
      <c r="T57" s="82"/>
      <c r="U57" s="82"/>
      <c r="V57" s="83"/>
      <c r="W57" s="84"/>
      <c r="X57" s="82"/>
      <c r="Y57" s="18">
        <f t="shared" si="4"/>
        <v>0</v>
      </c>
      <c r="Z57" s="82"/>
      <c r="AA57" s="18">
        <f t="shared" si="0"/>
        <v>0</v>
      </c>
      <c r="AB57" s="82"/>
      <c r="AC57" s="18">
        <f t="shared" si="1"/>
        <v>0</v>
      </c>
      <c r="AD57" s="82"/>
      <c r="AE57" s="18">
        <f t="shared" si="2"/>
        <v>0</v>
      </c>
      <c r="AF57" s="82"/>
      <c r="AG57" s="18">
        <f t="shared" si="3"/>
        <v>0</v>
      </c>
      <c r="AH57" s="85"/>
      <c r="AI57" s="12" t="s">
        <v>199</v>
      </c>
      <c r="AJ57" s="13"/>
      <c r="AK57" s="13"/>
      <c r="AL57" s="13"/>
      <c r="AM57" s="13"/>
    </row>
    <row r="58" spans="1:39" s="90" customFormat="1" ht="60.95" hidden="1" customHeight="1" x14ac:dyDescent="0.25">
      <c r="A58" s="632"/>
      <c r="B58" s="202">
        <v>4</v>
      </c>
      <c r="C58" s="638" t="s">
        <v>200</v>
      </c>
      <c r="D58" s="201">
        <v>1</v>
      </c>
      <c r="E58" s="607" t="s">
        <v>201</v>
      </c>
      <c r="F58" s="189"/>
      <c r="G58" s="607" t="s">
        <v>202</v>
      </c>
      <c r="H58" s="607" t="s">
        <v>21</v>
      </c>
      <c r="I58" s="189">
        <v>1</v>
      </c>
      <c r="J58" s="607" t="s">
        <v>203</v>
      </c>
      <c r="K58" s="189"/>
      <c r="L58" s="607" t="s">
        <v>204</v>
      </c>
      <c r="M58" s="186">
        <v>1</v>
      </c>
      <c r="N58" s="186" t="s">
        <v>205</v>
      </c>
      <c r="O58" s="186"/>
      <c r="P58" s="334" t="s">
        <v>206</v>
      </c>
      <c r="Q58" s="350"/>
      <c r="R58" s="26" t="s">
        <v>207</v>
      </c>
      <c r="S58" s="26"/>
      <c r="T58" s="21">
        <v>1456</v>
      </c>
      <c r="U58" s="21">
        <v>1456</v>
      </c>
      <c r="V58" s="86">
        <v>600</v>
      </c>
      <c r="W58" s="87">
        <v>9178</v>
      </c>
      <c r="X58" s="88">
        <v>700</v>
      </c>
      <c r="Y58" s="18">
        <f t="shared" si="4"/>
        <v>10450.0708</v>
      </c>
      <c r="Z58" s="88">
        <v>800</v>
      </c>
      <c r="AA58" s="18">
        <f t="shared" si="0"/>
        <v>11584.94848888</v>
      </c>
      <c r="AB58" s="88">
        <v>900</v>
      </c>
      <c r="AC58" s="18">
        <f t="shared" si="1"/>
        <v>12765.454739896872</v>
      </c>
      <c r="AD58" s="88">
        <v>1000</v>
      </c>
      <c r="AE58" s="18">
        <f t="shared" si="2"/>
        <v>14068.807668840342</v>
      </c>
      <c r="AF58" s="88">
        <v>6456</v>
      </c>
      <c r="AG58" s="18">
        <f t="shared" si="3"/>
        <v>58047.281697617218</v>
      </c>
      <c r="AH58" s="89" t="s">
        <v>208</v>
      </c>
      <c r="AI58" s="12" t="s">
        <v>209</v>
      </c>
      <c r="AJ58" s="13"/>
      <c r="AK58" s="13"/>
      <c r="AL58" s="13"/>
      <c r="AM58" s="13"/>
    </row>
    <row r="59" spans="1:39" s="90" customFormat="1" ht="60.95" hidden="1" customHeight="1" x14ac:dyDescent="0.25">
      <c r="A59" s="632"/>
      <c r="B59" s="202"/>
      <c r="C59" s="638"/>
      <c r="D59" s="209"/>
      <c r="E59" s="611"/>
      <c r="F59" s="191"/>
      <c r="G59" s="611"/>
      <c r="H59" s="611"/>
      <c r="I59" s="191"/>
      <c r="J59" s="611"/>
      <c r="K59" s="191"/>
      <c r="L59" s="611"/>
      <c r="M59" s="220">
        <v>2</v>
      </c>
      <c r="N59" s="17" t="s">
        <v>210</v>
      </c>
      <c r="O59" s="17"/>
      <c r="P59" s="334" t="s">
        <v>211</v>
      </c>
      <c r="Q59" s="350"/>
      <c r="R59" s="26" t="s">
        <v>21</v>
      </c>
      <c r="S59" s="26"/>
      <c r="T59" s="21">
        <v>84</v>
      </c>
      <c r="U59" s="21">
        <v>84</v>
      </c>
      <c r="V59" s="58">
        <v>252</v>
      </c>
      <c r="W59" s="59">
        <v>1622</v>
      </c>
      <c r="X59" s="60">
        <v>227</v>
      </c>
      <c r="Y59" s="18">
        <f t="shared" si="4"/>
        <v>1846.8091999999999</v>
      </c>
      <c r="Z59" s="60">
        <v>205</v>
      </c>
      <c r="AA59" s="18">
        <f t="shared" si="0"/>
        <v>2047.3726791199999</v>
      </c>
      <c r="AB59" s="60">
        <v>185</v>
      </c>
      <c r="AC59" s="18">
        <f t="shared" si="1"/>
        <v>2255.9999551223277</v>
      </c>
      <c r="AD59" s="60">
        <v>167</v>
      </c>
      <c r="AE59" s="18">
        <f t="shared" si="2"/>
        <v>2486.3375505403174</v>
      </c>
      <c r="AF59" s="88">
        <v>94</v>
      </c>
      <c r="AG59" s="18">
        <f t="shared" si="3"/>
        <v>10258.519384782645</v>
      </c>
      <c r="AH59" s="89" t="s">
        <v>208</v>
      </c>
      <c r="AI59" s="12" t="s">
        <v>209</v>
      </c>
      <c r="AJ59" s="13"/>
      <c r="AK59" s="13"/>
      <c r="AL59" s="13"/>
      <c r="AM59" s="13"/>
    </row>
    <row r="60" spans="1:39" ht="60.95" hidden="1" customHeight="1" x14ac:dyDescent="0.25">
      <c r="A60" s="631" t="s">
        <v>212</v>
      </c>
      <c r="B60" s="15">
        <v>1</v>
      </c>
      <c r="C60" s="607" t="s">
        <v>213</v>
      </c>
      <c r="D60" s="15">
        <v>1</v>
      </c>
      <c r="E60" s="189" t="s">
        <v>214</v>
      </c>
      <c r="F60" s="189"/>
      <c r="G60" s="201" t="s">
        <v>215</v>
      </c>
      <c r="H60" s="91" t="s">
        <v>21</v>
      </c>
      <c r="I60" s="189">
        <v>1</v>
      </c>
      <c r="J60" s="201" t="s">
        <v>216</v>
      </c>
      <c r="K60" s="201"/>
      <c r="L60" s="206" t="s">
        <v>217</v>
      </c>
      <c r="M60" s="220">
        <v>1</v>
      </c>
      <c r="N60" s="21" t="s">
        <v>218</v>
      </c>
      <c r="O60" s="186"/>
      <c r="P60" s="334" t="s">
        <v>219</v>
      </c>
      <c r="Q60" s="350"/>
      <c r="R60" s="26"/>
      <c r="S60" s="26"/>
      <c r="T60" s="220"/>
      <c r="U60" s="220"/>
      <c r="V60" s="27"/>
      <c r="W60" s="28"/>
      <c r="X60" s="29"/>
      <c r="Y60" s="18">
        <f t="shared" si="4"/>
        <v>0</v>
      </c>
      <c r="Z60" s="29"/>
      <c r="AA60" s="18">
        <f t="shared" si="0"/>
        <v>0</v>
      </c>
      <c r="AB60" s="29"/>
      <c r="AC60" s="18">
        <f t="shared" si="1"/>
        <v>0</v>
      </c>
      <c r="AD60" s="29"/>
      <c r="AE60" s="18">
        <f t="shared" si="2"/>
        <v>0</v>
      </c>
      <c r="AF60" s="220"/>
      <c r="AG60" s="18">
        <f t="shared" si="3"/>
        <v>0</v>
      </c>
      <c r="AH60" s="71" t="s">
        <v>220</v>
      </c>
      <c r="AI60" s="12" t="s">
        <v>221</v>
      </c>
      <c r="AJ60" s="13"/>
      <c r="AK60" s="13"/>
      <c r="AL60" s="13"/>
      <c r="AM60" s="13"/>
    </row>
    <row r="61" spans="1:39" ht="60.95" hidden="1" customHeight="1" x14ac:dyDescent="0.25">
      <c r="A61" s="632"/>
      <c r="B61" s="20"/>
      <c r="C61" s="608"/>
      <c r="D61" s="639">
        <v>2</v>
      </c>
      <c r="E61" s="607" t="s">
        <v>222</v>
      </c>
      <c r="F61" s="190"/>
      <c r="G61" s="202"/>
      <c r="H61" s="92"/>
      <c r="I61" s="639">
        <v>1</v>
      </c>
      <c r="J61" s="631" t="s">
        <v>223</v>
      </c>
      <c r="K61" s="201"/>
      <c r="L61" s="205" t="s">
        <v>224</v>
      </c>
      <c r="M61" s="186"/>
      <c r="N61" s="31"/>
      <c r="O61" s="187"/>
      <c r="P61" s="340"/>
      <c r="Q61" s="350"/>
      <c r="R61" s="23"/>
      <c r="S61" s="23"/>
      <c r="T61" s="186"/>
      <c r="U61" s="186"/>
      <c r="V61" s="218"/>
      <c r="W61" s="213"/>
      <c r="X61" s="215"/>
      <c r="Y61" s="18">
        <f t="shared" si="4"/>
        <v>0</v>
      </c>
      <c r="Z61" s="215"/>
      <c r="AA61" s="18">
        <f t="shared" si="0"/>
        <v>0</v>
      </c>
      <c r="AB61" s="215"/>
      <c r="AC61" s="18">
        <f t="shared" si="1"/>
        <v>0</v>
      </c>
      <c r="AD61" s="215"/>
      <c r="AE61" s="18">
        <f t="shared" si="2"/>
        <v>0</v>
      </c>
      <c r="AF61" s="186"/>
      <c r="AG61" s="18">
        <f t="shared" si="3"/>
        <v>0</v>
      </c>
      <c r="AH61" s="71" t="s">
        <v>220</v>
      </c>
      <c r="AI61" s="210"/>
      <c r="AJ61" s="13"/>
      <c r="AK61" s="13"/>
      <c r="AL61" s="13"/>
      <c r="AM61" s="13"/>
    </row>
    <row r="62" spans="1:39" ht="60.95" hidden="1" customHeight="1" x14ac:dyDescent="0.25">
      <c r="A62" s="632"/>
      <c r="B62" s="20"/>
      <c r="C62" s="608"/>
      <c r="D62" s="639"/>
      <c r="E62" s="608"/>
      <c r="F62" s="190"/>
      <c r="G62" s="202"/>
      <c r="H62" s="92"/>
      <c r="I62" s="639"/>
      <c r="J62" s="641"/>
      <c r="K62" s="209"/>
      <c r="L62" s="205" t="s">
        <v>225</v>
      </c>
      <c r="M62" s="186"/>
      <c r="N62" s="31"/>
      <c r="O62" s="187"/>
      <c r="P62" s="340"/>
      <c r="Q62" s="350"/>
      <c r="R62" s="23"/>
      <c r="S62" s="23"/>
      <c r="T62" s="186"/>
      <c r="U62" s="186"/>
      <c r="V62" s="218"/>
      <c r="W62" s="213"/>
      <c r="X62" s="215"/>
      <c r="Y62" s="18">
        <f t="shared" si="4"/>
        <v>0</v>
      </c>
      <c r="Z62" s="215"/>
      <c r="AA62" s="18">
        <f t="shared" si="0"/>
        <v>0</v>
      </c>
      <c r="AB62" s="215"/>
      <c r="AC62" s="18">
        <f t="shared" si="1"/>
        <v>0</v>
      </c>
      <c r="AD62" s="215"/>
      <c r="AE62" s="18">
        <f t="shared" si="2"/>
        <v>0</v>
      </c>
      <c r="AF62" s="186"/>
      <c r="AG62" s="18">
        <f t="shared" si="3"/>
        <v>0</v>
      </c>
      <c r="AH62" s="71" t="s">
        <v>220</v>
      </c>
      <c r="AI62" s="210"/>
      <c r="AJ62" s="13"/>
      <c r="AK62" s="13"/>
      <c r="AL62" s="13"/>
      <c r="AM62" s="13"/>
    </row>
    <row r="63" spans="1:39" ht="60.95" hidden="1" customHeight="1" x14ac:dyDescent="0.25">
      <c r="A63" s="632"/>
      <c r="B63" s="20"/>
      <c r="C63" s="611"/>
      <c r="D63" s="639"/>
      <c r="E63" s="611"/>
      <c r="F63" s="190"/>
      <c r="G63" s="202"/>
      <c r="H63" s="92"/>
      <c r="I63" s="190">
        <v>2</v>
      </c>
      <c r="J63" s="201" t="s">
        <v>226</v>
      </c>
      <c r="K63" s="202"/>
      <c r="L63" s="20" t="s">
        <v>227</v>
      </c>
      <c r="M63" s="186"/>
      <c r="N63" s="31"/>
      <c r="O63" s="187"/>
      <c r="P63" s="340"/>
      <c r="Q63" s="350"/>
      <c r="R63" s="23"/>
      <c r="S63" s="23"/>
      <c r="T63" s="186"/>
      <c r="U63" s="186"/>
      <c r="V63" s="218"/>
      <c r="W63" s="213"/>
      <c r="X63" s="215"/>
      <c r="Y63" s="18">
        <f t="shared" si="4"/>
        <v>0</v>
      </c>
      <c r="Z63" s="215"/>
      <c r="AA63" s="18">
        <f t="shared" si="0"/>
        <v>0</v>
      </c>
      <c r="AB63" s="215"/>
      <c r="AC63" s="18">
        <f t="shared" si="1"/>
        <v>0</v>
      </c>
      <c r="AD63" s="215"/>
      <c r="AE63" s="18">
        <f t="shared" si="2"/>
        <v>0</v>
      </c>
      <c r="AF63" s="186"/>
      <c r="AG63" s="18">
        <f t="shared" si="3"/>
        <v>0</v>
      </c>
      <c r="AH63" s="71" t="s">
        <v>220</v>
      </c>
      <c r="AI63" s="210"/>
      <c r="AJ63" s="13"/>
      <c r="AK63" s="13"/>
      <c r="AL63" s="13"/>
      <c r="AM63" s="13"/>
    </row>
    <row r="64" spans="1:39" ht="60.95" hidden="1" customHeight="1" x14ac:dyDescent="0.25">
      <c r="A64" s="632"/>
      <c r="B64" s="93">
        <v>2</v>
      </c>
      <c r="C64" s="639" t="s">
        <v>228</v>
      </c>
      <c r="D64" s="93"/>
      <c r="E64" s="607" t="s">
        <v>229</v>
      </c>
      <c r="F64" s="189"/>
      <c r="G64" s="607" t="s">
        <v>230</v>
      </c>
      <c r="H64" s="607" t="s">
        <v>21</v>
      </c>
      <c r="I64" s="607">
        <v>1</v>
      </c>
      <c r="J64" s="622" t="s">
        <v>231</v>
      </c>
      <c r="K64" s="195"/>
      <c r="L64" s="622" t="s">
        <v>232</v>
      </c>
      <c r="M64" s="699">
        <v>1</v>
      </c>
      <c r="N64" s="699" t="s">
        <v>233</v>
      </c>
      <c r="O64" s="673"/>
      <c r="P64" s="710" t="s">
        <v>234</v>
      </c>
      <c r="Q64" s="356"/>
      <c r="R64" s="712" t="s">
        <v>235</v>
      </c>
      <c r="S64" s="370"/>
      <c r="T64" s="714">
        <v>0.1018</v>
      </c>
      <c r="U64" s="714">
        <v>0.1018</v>
      </c>
      <c r="V64" s="716"/>
      <c r="W64" s="588"/>
      <c r="X64" s="574" t="s">
        <v>236</v>
      </c>
      <c r="Y64" s="18">
        <f t="shared" si="4"/>
        <v>0</v>
      </c>
      <c r="Z64" s="574" t="s">
        <v>237</v>
      </c>
      <c r="AA64" s="18">
        <f t="shared" si="0"/>
        <v>0</v>
      </c>
      <c r="AB64" s="574" t="s">
        <v>238</v>
      </c>
      <c r="AC64" s="18">
        <f t="shared" si="1"/>
        <v>0</v>
      </c>
      <c r="AD64" s="574" t="s">
        <v>239</v>
      </c>
      <c r="AE64" s="18">
        <f t="shared" si="2"/>
        <v>0</v>
      </c>
      <c r="AF64" s="678" t="s">
        <v>239</v>
      </c>
      <c r="AG64" s="18">
        <f t="shared" si="3"/>
        <v>0</v>
      </c>
      <c r="AH64" s="708" t="s">
        <v>240</v>
      </c>
      <c r="AI64" s="706" t="s">
        <v>241</v>
      </c>
      <c r="AJ64" s="13"/>
      <c r="AK64" s="13"/>
      <c r="AL64" s="13"/>
      <c r="AM64" s="13"/>
    </row>
    <row r="65" spans="1:39" ht="60.95" hidden="1" customHeight="1" x14ac:dyDescent="0.25">
      <c r="A65" s="632"/>
      <c r="B65" s="20"/>
      <c r="C65" s="639"/>
      <c r="D65" s="20"/>
      <c r="E65" s="608"/>
      <c r="F65" s="190"/>
      <c r="G65" s="608"/>
      <c r="H65" s="608"/>
      <c r="I65" s="608"/>
      <c r="J65" s="623"/>
      <c r="K65" s="196"/>
      <c r="L65" s="623"/>
      <c r="M65" s="705"/>
      <c r="N65" s="705"/>
      <c r="O65" s="688"/>
      <c r="P65" s="711"/>
      <c r="Q65" s="356"/>
      <c r="R65" s="713"/>
      <c r="S65" s="371"/>
      <c r="T65" s="715"/>
      <c r="U65" s="715"/>
      <c r="V65" s="717"/>
      <c r="W65" s="589"/>
      <c r="X65" s="575"/>
      <c r="Y65" s="18">
        <f t="shared" si="4"/>
        <v>0</v>
      </c>
      <c r="Z65" s="575"/>
      <c r="AA65" s="18">
        <f t="shared" si="0"/>
        <v>0</v>
      </c>
      <c r="AB65" s="575"/>
      <c r="AC65" s="18">
        <f t="shared" si="1"/>
        <v>0</v>
      </c>
      <c r="AD65" s="575"/>
      <c r="AE65" s="18">
        <f t="shared" si="2"/>
        <v>0</v>
      </c>
      <c r="AF65" s="680"/>
      <c r="AG65" s="18">
        <f t="shared" si="3"/>
        <v>0</v>
      </c>
      <c r="AH65" s="709"/>
      <c r="AI65" s="707"/>
      <c r="AJ65" s="13"/>
      <c r="AK65" s="13"/>
      <c r="AL65" s="13"/>
      <c r="AM65" s="13"/>
    </row>
    <row r="66" spans="1:39" ht="60.95" hidden="1" customHeight="1" x14ac:dyDescent="0.25">
      <c r="A66" s="632"/>
      <c r="B66" s="20"/>
      <c r="C66" s="639"/>
      <c r="D66" s="20"/>
      <c r="E66" s="608"/>
      <c r="F66" s="190"/>
      <c r="G66" s="608"/>
      <c r="H66" s="608"/>
      <c r="I66" s="608"/>
      <c r="J66" s="623"/>
      <c r="K66" s="196"/>
      <c r="L66" s="623"/>
      <c r="M66" s="705"/>
      <c r="N66" s="705"/>
      <c r="O66" s="688"/>
      <c r="P66" s="341" t="s">
        <v>242</v>
      </c>
      <c r="Q66" s="356"/>
      <c r="R66" s="371" t="s">
        <v>235</v>
      </c>
      <c r="S66" s="371"/>
      <c r="T66" s="217"/>
      <c r="U66" s="217"/>
      <c r="V66" s="219"/>
      <c r="W66" s="214"/>
      <c r="X66" s="216"/>
      <c r="Y66" s="18">
        <f t="shared" si="4"/>
        <v>0</v>
      </c>
      <c r="Z66" s="216"/>
      <c r="AA66" s="18">
        <f t="shared" si="0"/>
        <v>0</v>
      </c>
      <c r="AB66" s="216"/>
      <c r="AC66" s="18">
        <f t="shared" si="1"/>
        <v>0</v>
      </c>
      <c r="AD66" s="216"/>
      <c r="AE66" s="18">
        <f t="shared" si="2"/>
        <v>0</v>
      </c>
      <c r="AF66" s="188"/>
      <c r="AG66" s="18">
        <f t="shared" si="3"/>
        <v>0</v>
      </c>
      <c r="AH66" s="224"/>
      <c r="AI66" s="211" t="s">
        <v>243</v>
      </c>
      <c r="AJ66" s="13"/>
      <c r="AK66" s="13"/>
      <c r="AL66" s="13"/>
      <c r="AM66" s="13"/>
    </row>
    <row r="67" spans="1:39" ht="60.95" hidden="1" customHeight="1" x14ac:dyDescent="0.25">
      <c r="A67" s="632"/>
      <c r="B67" s="20"/>
      <c r="C67" s="639"/>
      <c r="D67" s="20"/>
      <c r="E67" s="608"/>
      <c r="F67" s="190"/>
      <c r="G67" s="608"/>
      <c r="H67" s="608"/>
      <c r="I67" s="608"/>
      <c r="J67" s="623"/>
      <c r="K67" s="196"/>
      <c r="L67" s="623"/>
      <c r="M67" s="705"/>
      <c r="N67" s="705"/>
      <c r="O67" s="688"/>
      <c r="P67" s="341" t="s">
        <v>244</v>
      </c>
      <c r="Q67" s="356"/>
      <c r="R67" s="371" t="s">
        <v>235</v>
      </c>
      <c r="S67" s="371"/>
      <c r="T67" s="217"/>
      <c r="U67" s="217"/>
      <c r="V67" s="219"/>
      <c r="W67" s="214"/>
      <c r="X67" s="216"/>
      <c r="Y67" s="18">
        <f t="shared" si="4"/>
        <v>0</v>
      </c>
      <c r="Z67" s="216"/>
      <c r="AA67" s="18">
        <f t="shared" si="0"/>
        <v>0</v>
      </c>
      <c r="AB67" s="216"/>
      <c r="AC67" s="18">
        <f t="shared" si="1"/>
        <v>0</v>
      </c>
      <c r="AD67" s="216"/>
      <c r="AE67" s="18">
        <f t="shared" si="2"/>
        <v>0</v>
      </c>
      <c r="AF67" s="188"/>
      <c r="AG67" s="18">
        <f t="shared" si="3"/>
        <v>0</v>
      </c>
      <c r="AH67" s="224"/>
      <c r="AI67" s="211" t="s">
        <v>245</v>
      </c>
      <c r="AJ67" s="13"/>
      <c r="AK67" s="13"/>
      <c r="AL67" s="13"/>
      <c r="AM67" s="13"/>
    </row>
    <row r="68" spans="1:39" ht="60.95" hidden="1" customHeight="1" x14ac:dyDescent="0.25">
      <c r="A68" s="632"/>
      <c r="B68" s="20"/>
      <c r="C68" s="639"/>
      <c r="D68" s="20"/>
      <c r="E68" s="608"/>
      <c r="F68" s="190"/>
      <c r="G68" s="611"/>
      <c r="H68" s="611"/>
      <c r="I68" s="611"/>
      <c r="J68" s="624"/>
      <c r="K68" s="197"/>
      <c r="L68" s="624"/>
      <c r="M68" s="700"/>
      <c r="N68" s="700"/>
      <c r="O68" s="674"/>
      <c r="P68" s="341" t="s">
        <v>246</v>
      </c>
      <c r="Q68" s="356"/>
      <c r="R68" s="371" t="s">
        <v>235</v>
      </c>
      <c r="S68" s="371"/>
      <c r="T68" s="217"/>
      <c r="U68" s="217"/>
      <c r="V68" s="219"/>
      <c r="W68" s="214"/>
      <c r="X68" s="216"/>
      <c r="Y68" s="18">
        <f t="shared" si="4"/>
        <v>0</v>
      </c>
      <c r="Z68" s="216"/>
      <c r="AA68" s="18">
        <f t="shared" si="0"/>
        <v>0</v>
      </c>
      <c r="AB68" s="216"/>
      <c r="AC68" s="18">
        <f t="shared" si="1"/>
        <v>0</v>
      </c>
      <c r="AD68" s="216"/>
      <c r="AE68" s="18">
        <f t="shared" si="2"/>
        <v>0</v>
      </c>
      <c r="AF68" s="188"/>
      <c r="AG68" s="18">
        <f t="shared" si="3"/>
        <v>0</v>
      </c>
      <c r="AH68" s="224"/>
      <c r="AI68" s="211"/>
      <c r="AJ68" s="13"/>
      <c r="AK68" s="13"/>
      <c r="AL68" s="13"/>
      <c r="AM68" s="13"/>
    </row>
    <row r="69" spans="1:39" ht="60.95" hidden="1" customHeight="1" x14ac:dyDescent="0.25">
      <c r="A69" s="632"/>
      <c r="B69" s="20"/>
      <c r="C69" s="639"/>
      <c r="D69" s="20"/>
      <c r="E69" s="608"/>
      <c r="F69" s="190"/>
      <c r="G69" s="94" t="s">
        <v>247</v>
      </c>
      <c r="H69" s="212" t="s">
        <v>248</v>
      </c>
      <c r="I69" s="207">
        <v>2</v>
      </c>
      <c r="J69" s="95" t="s">
        <v>249</v>
      </c>
      <c r="K69" s="95"/>
      <c r="L69" s="96" t="s">
        <v>250</v>
      </c>
      <c r="M69" s="49">
        <v>1</v>
      </c>
      <c r="N69" s="54" t="s">
        <v>251</v>
      </c>
      <c r="O69" s="97"/>
      <c r="P69" s="342" t="s">
        <v>252</v>
      </c>
      <c r="Q69" s="356"/>
      <c r="R69" s="98" t="s">
        <v>253</v>
      </c>
      <c r="S69" s="98"/>
      <c r="T69" s="100">
        <v>31</v>
      </c>
      <c r="U69" s="100">
        <v>31</v>
      </c>
      <c r="V69" s="101">
        <v>33</v>
      </c>
      <c r="W69" s="102">
        <v>400</v>
      </c>
      <c r="X69" s="103">
        <v>35</v>
      </c>
      <c r="Y69" s="18">
        <f t="shared" si="4"/>
        <v>455.44</v>
      </c>
      <c r="Z69" s="103">
        <v>37</v>
      </c>
      <c r="AA69" s="18">
        <f t="shared" si="0"/>
        <v>504.90078399999999</v>
      </c>
      <c r="AB69" s="103">
        <v>40</v>
      </c>
      <c r="AC69" s="18">
        <f t="shared" si="1"/>
        <v>556.3501738896</v>
      </c>
      <c r="AD69" s="103">
        <v>43</v>
      </c>
      <c r="AE69" s="18">
        <f t="shared" si="2"/>
        <v>613.15352664372813</v>
      </c>
      <c r="AF69" s="100">
        <v>43</v>
      </c>
      <c r="AG69" s="18">
        <f t="shared" si="3"/>
        <v>2529.8444845333279</v>
      </c>
      <c r="AH69" s="43" t="s">
        <v>240</v>
      </c>
      <c r="AI69" s="99" t="s">
        <v>243</v>
      </c>
      <c r="AJ69" s="13"/>
      <c r="AK69" s="13"/>
      <c r="AL69" s="13"/>
      <c r="AM69" s="13"/>
    </row>
    <row r="70" spans="1:39" ht="60.95" hidden="1" customHeight="1" x14ac:dyDescent="0.25">
      <c r="A70" s="632"/>
      <c r="B70" s="20"/>
      <c r="C70" s="639"/>
      <c r="D70" s="20"/>
      <c r="E70" s="608"/>
      <c r="F70" s="190"/>
      <c r="G70" s="607" t="s">
        <v>254</v>
      </c>
      <c r="H70" s="644"/>
      <c r="I70" s="622">
        <v>3</v>
      </c>
      <c r="J70" s="607" t="s">
        <v>255</v>
      </c>
      <c r="K70" s="189"/>
      <c r="L70" s="607" t="s">
        <v>256</v>
      </c>
      <c r="M70" s="678">
        <v>1</v>
      </c>
      <c r="N70" s="678" t="s">
        <v>257</v>
      </c>
      <c r="O70" s="17"/>
      <c r="P70" s="343" t="s">
        <v>258</v>
      </c>
      <c r="Q70" s="357"/>
      <c r="R70" s="26" t="s">
        <v>50</v>
      </c>
      <c r="S70" s="26"/>
      <c r="T70" s="105">
        <v>0.9</v>
      </c>
      <c r="U70" s="105">
        <v>0.9</v>
      </c>
      <c r="V70" s="27">
        <v>0.9</v>
      </c>
      <c r="W70" s="28">
        <f>1000</f>
        <v>1000</v>
      </c>
      <c r="X70" s="105">
        <v>0.9</v>
      </c>
      <c r="Y70" s="18">
        <f t="shared" si="4"/>
        <v>1138.5999999999999</v>
      </c>
      <c r="Z70" s="105">
        <v>0.9</v>
      </c>
      <c r="AA70" s="18">
        <f t="shared" si="0"/>
        <v>1262.2519599999998</v>
      </c>
      <c r="AB70" s="105">
        <v>0.9</v>
      </c>
      <c r="AC70" s="18">
        <f t="shared" si="1"/>
        <v>1390.8754347239999</v>
      </c>
      <c r="AD70" s="105">
        <v>0.9</v>
      </c>
      <c r="AE70" s="18">
        <f t="shared" si="2"/>
        <v>1532.8838166093203</v>
      </c>
      <c r="AF70" s="105">
        <v>0.9</v>
      </c>
      <c r="AG70" s="18">
        <f t="shared" si="3"/>
        <v>6324.6112113333202</v>
      </c>
      <c r="AH70" s="43" t="s">
        <v>240</v>
      </c>
      <c r="AI70" s="12" t="s">
        <v>259</v>
      </c>
      <c r="AJ70" s="13"/>
      <c r="AK70" s="13"/>
      <c r="AL70" s="13"/>
      <c r="AM70" s="13"/>
    </row>
    <row r="71" spans="1:39" ht="60.95" hidden="1" customHeight="1" x14ac:dyDescent="0.25">
      <c r="A71" s="632"/>
      <c r="B71" s="20"/>
      <c r="C71" s="639"/>
      <c r="D71" s="20"/>
      <c r="E71" s="608"/>
      <c r="F71" s="190"/>
      <c r="G71" s="608"/>
      <c r="H71" s="644"/>
      <c r="I71" s="623"/>
      <c r="J71" s="608"/>
      <c r="K71" s="190"/>
      <c r="L71" s="608"/>
      <c r="M71" s="679"/>
      <c r="N71" s="679"/>
      <c r="O71" s="17"/>
      <c r="P71" s="334" t="s">
        <v>260</v>
      </c>
      <c r="Q71" s="350"/>
      <c r="R71" s="104" t="s">
        <v>261</v>
      </c>
      <c r="S71" s="104"/>
      <c r="T71" s="105">
        <f>102/289</f>
        <v>0.35294117647058826</v>
      </c>
      <c r="U71" s="105">
        <f>102/289</f>
        <v>0.35294117647058826</v>
      </c>
      <c r="V71" s="106">
        <v>0.4</v>
      </c>
      <c r="W71" s="28">
        <v>700</v>
      </c>
      <c r="X71" s="107">
        <v>0.45</v>
      </c>
      <c r="Y71" s="18">
        <f t="shared" si="4"/>
        <v>797.02</v>
      </c>
      <c r="Z71" s="107">
        <v>0.5</v>
      </c>
      <c r="AA71" s="18">
        <f t="shared" si="0"/>
        <v>883.57637199999999</v>
      </c>
      <c r="AB71" s="107">
        <v>0.55000000000000004</v>
      </c>
      <c r="AC71" s="18">
        <f t="shared" si="1"/>
        <v>973.61280430679994</v>
      </c>
      <c r="AD71" s="107">
        <v>0.6</v>
      </c>
      <c r="AE71" s="18">
        <f t="shared" si="2"/>
        <v>1073.0186716265243</v>
      </c>
      <c r="AF71" s="107">
        <v>0.6</v>
      </c>
      <c r="AG71" s="18">
        <f t="shared" si="3"/>
        <v>4427.2278479333245</v>
      </c>
      <c r="AH71" s="43"/>
      <c r="AI71" s="12" t="s">
        <v>259</v>
      </c>
      <c r="AJ71" s="13"/>
      <c r="AK71" s="13"/>
      <c r="AL71" s="13"/>
      <c r="AM71" s="13"/>
    </row>
    <row r="72" spans="1:39" ht="60.95" hidden="1" customHeight="1" x14ac:dyDescent="0.25">
      <c r="A72" s="632"/>
      <c r="B72" s="108"/>
      <c r="C72" s="639"/>
      <c r="D72" s="108"/>
      <c r="E72" s="611"/>
      <c r="F72" s="191"/>
      <c r="G72" s="611"/>
      <c r="H72" s="644"/>
      <c r="I72" s="624"/>
      <c r="J72" s="611"/>
      <c r="K72" s="191"/>
      <c r="L72" s="611"/>
      <c r="M72" s="680"/>
      <c r="N72" s="680"/>
      <c r="O72" s="17"/>
      <c r="P72" s="337"/>
      <c r="Q72" s="353"/>
      <c r="R72" s="26" t="s">
        <v>262</v>
      </c>
      <c r="S72" s="26"/>
      <c r="T72" s="220">
        <v>521</v>
      </c>
      <c r="U72" s="220">
        <v>521</v>
      </c>
      <c r="V72" s="109">
        <v>140</v>
      </c>
      <c r="W72" s="28">
        <v>1875</v>
      </c>
      <c r="X72" s="110">
        <v>140</v>
      </c>
      <c r="Y72" s="18">
        <f t="shared" si="4"/>
        <v>2134.875</v>
      </c>
      <c r="Z72" s="110">
        <v>140</v>
      </c>
      <c r="AA72" s="18">
        <f t="shared" si="0"/>
        <v>2366.7224249999999</v>
      </c>
      <c r="AB72" s="110">
        <v>140</v>
      </c>
      <c r="AC72" s="18">
        <f t="shared" si="1"/>
        <v>2607.8914401074999</v>
      </c>
      <c r="AD72" s="110">
        <v>140</v>
      </c>
      <c r="AE72" s="18">
        <f t="shared" si="2"/>
        <v>2874.1571561424757</v>
      </c>
      <c r="AF72" s="110">
        <v>1221</v>
      </c>
      <c r="AG72" s="18">
        <f t="shared" si="3"/>
        <v>11858.646021249975</v>
      </c>
      <c r="AH72" s="43"/>
      <c r="AI72" s="12" t="s">
        <v>263</v>
      </c>
      <c r="AJ72" s="13"/>
      <c r="AK72" s="13"/>
      <c r="AL72" s="13"/>
      <c r="AM72" s="13"/>
    </row>
    <row r="73" spans="1:39" ht="60.95" hidden="1" customHeight="1" x14ac:dyDescent="0.25">
      <c r="A73" s="632"/>
      <c r="B73" s="642">
        <v>3</v>
      </c>
      <c r="C73" s="639" t="s">
        <v>264</v>
      </c>
      <c r="D73" s="607">
        <v>1</v>
      </c>
      <c r="E73" s="607" t="s">
        <v>265</v>
      </c>
      <c r="F73" s="190"/>
      <c r="G73" s="191"/>
      <c r="H73" s="212"/>
      <c r="I73" s="207">
        <v>1</v>
      </c>
      <c r="J73" s="51" t="s">
        <v>266</v>
      </c>
      <c r="K73" s="51"/>
      <c r="L73" s="51" t="s">
        <v>267</v>
      </c>
      <c r="M73" s="199">
        <v>1</v>
      </c>
      <c r="N73" s="63" t="s">
        <v>268</v>
      </c>
      <c r="O73" s="111"/>
      <c r="P73" s="342" t="s">
        <v>269</v>
      </c>
      <c r="Q73" s="356"/>
      <c r="R73" s="26" t="s">
        <v>270</v>
      </c>
      <c r="S73" s="26"/>
      <c r="T73" s="220"/>
      <c r="U73" s="220"/>
      <c r="V73" s="27"/>
      <c r="W73" s="28"/>
      <c r="X73" s="29"/>
      <c r="Y73" s="18">
        <f t="shared" si="4"/>
        <v>0</v>
      </c>
      <c r="Z73" s="29"/>
      <c r="AA73" s="18">
        <f t="shared" si="0"/>
        <v>0</v>
      </c>
      <c r="AB73" s="29"/>
      <c r="AC73" s="18">
        <f t="shared" si="1"/>
        <v>0</v>
      </c>
      <c r="AD73" s="29"/>
      <c r="AE73" s="18">
        <f t="shared" si="2"/>
        <v>0</v>
      </c>
      <c r="AF73" s="220"/>
      <c r="AG73" s="18">
        <f t="shared" si="3"/>
        <v>0</v>
      </c>
      <c r="AH73" s="43" t="s">
        <v>271</v>
      </c>
      <c r="AI73" s="12" t="s">
        <v>263</v>
      </c>
      <c r="AJ73" s="13"/>
      <c r="AK73" s="13"/>
      <c r="AL73" s="13"/>
      <c r="AM73" s="13"/>
    </row>
    <row r="74" spans="1:39" ht="60.95" hidden="1" customHeight="1" x14ac:dyDescent="0.25">
      <c r="A74" s="632"/>
      <c r="B74" s="643"/>
      <c r="C74" s="639"/>
      <c r="D74" s="608"/>
      <c r="E74" s="608"/>
      <c r="F74" s="190"/>
      <c r="G74" s="639" t="s">
        <v>272</v>
      </c>
      <c r="H74" s="206" t="s">
        <v>50</v>
      </c>
      <c r="I74" s="640">
        <v>2</v>
      </c>
      <c r="J74" s="639" t="s">
        <v>273</v>
      </c>
      <c r="K74" s="206"/>
      <c r="L74" s="638" t="s">
        <v>274</v>
      </c>
      <c r="M74" s="678">
        <v>1</v>
      </c>
      <c r="N74" s="678" t="s">
        <v>275</v>
      </c>
      <c r="O74" s="718"/>
      <c r="P74" s="334" t="s">
        <v>276</v>
      </c>
      <c r="Q74" s="350"/>
      <c r="R74" s="26" t="s">
        <v>21</v>
      </c>
      <c r="S74" s="26"/>
      <c r="T74" s="220"/>
      <c r="U74" s="220"/>
      <c r="V74" s="27">
        <v>20</v>
      </c>
      <c r="W74" s="28"/>
      <c r="X74" s="29">
        <v>25</v>
      </c>
      <c r="Y74" s="18">
        <f t="shared" si="4"/>
        <v>0</v>
      </c>
      <c r="Z74" s="29">
        <v>30</v>
      </c>
      <c r="AA74" s="18">
        <f t="shared" si="0"/>
        <v>0</v>
      </c>
      <c r="AB74" s="29">
        <v>30</v>
      </c>
      <c r="AC74" s="18">
        <f t="shared" si="1"/>
        <v>0</v>
      </c>
      <c r="AD74" s="29">
        <v>30</v>
      </c>
      <c r="AE74" s="18">
        <f t="shared" si="2"/>
        <v>0</v>
      </c>
      <c r="AF74" s="220">
        <v>30</v>
      </c>
      <c r="AG74" s="18">
        <f t="shared" si="3"/>
        <v>0</v>
      </c>
      <c r="AH74" s="64" t="s">
        <v>271</v>
      </c>
      <c r="AI74" s="12"/>
      <c r="AJ74" s="13"/>
      <c r="AK74" s="13"/>
      <c r="AL74" s="13"/>
      <c r="AM74" s="13"/>
    </row>
    <row r="75" spans="1:39" ht="60.95" hidden="1" customHeight="1" x14ac:dyDescent="0.25">
      <c r="A75" s="632"/>
      <c r="B75" s="112"/>
      <c r="C75" s="639"/>
      <c r="D75" s="608"/>
      <c r="E75" s="608"/>
      <c r="F75" s="190"/>
      <c r="G75" s="639"/>
      <c r="H75" s="206"/>
      <c r="I75" s="640"/>
      <c r="J75" s="639"/>
      <c r="K75" s="206"/>
      <c r="L75" s="638"/>
      <c r="M75" s="679"/>
      <c r="N75" s="679"/>
      <c r="O75" s="718"/>
      <c r="P75" s="334" t="s">
        <v>277</v>
      </c>
      <c r="Q75" s="350"/>
      <c r="R75" s="26" t="s">
        <v>278</v>
      </c>
      <c r="S75" s="26"/>
      <c r="T75" s="220"/>
      <c r="U75" s="220"/>
      <c r="V75" s="27"/>
      <c r="W75" s="28"/>
      <c r="X75" s="29"/>
      <c r="Y75" s="18">
        <f t="shared" si="4"/>
        <v>0</v>
      </c>
      <c r="Z75" s="29"/>
      <c r="AA75" s="18">
        <f t="shared" si="0"/>
        <v>0</v>
      </c>
      <c r="AB75" s="29"/>
      <c r="AC75" s="18">
        <f t="shared" si="1"/>
        <v>0</v>
      </c>
      <c r="AD75" s="29"/>
      <c r="AE75" s="18">
        <f t="shared" si="2"/>
        <v>0</v>
      </c>
      <c r="AF75" s="220"/>
      <c r="AG75" s="18">
        <f t="shared" si="3"/>
        <v>0</v>
      </c>
      <c r="AH75" s="64" t="s">
        <v>271</v>
      </c>
      <c r="AI75" s="12"/>
      <c r="AJ75" s="13"/>
      <c r="AK75" s="13"/>
      <c r="AL75" s="13"/>
      <c r="AM75" s="13"/>
    </row>
    <row r="76" spans="1:39" ht="60.95" hidden="1" customHeight="1" x14ac:dyDescent="0.25">
      <c r="A76" s="632"/>
      <c r="B76" s="112"/>
      <c r="C76" s="639"/>
      <c r="D76" s="608"/>
      <c r="E76" s="608"/>
      <c r="F76" s="190"/>
      <c r="G76" s="639"/>
      <c r="H76" s="206"/>
      <c r="I76" s="640"/>
      <c r="J76" s="639"/>
      <c r="K76" s="206"/>
      <c r="L76" s="638"/>
      <c r="M76" s="679"/>
      <c r="N76" s="679"/>
      <c r="O76" s="718"/>
      <c r="P76" s="334" t="s">
        <v>279</v>
      </c>
      <c r="Q76" s="350"/>
      <c r="R76" s="26" t="s">
        <v>278</v>
      </c>
      <c r="S76" s="26"/>
      <c r="T76" s="220"/>
      <c r="U76" s="220"/>
      <c r="V76" s="27"/>
      <c r="W76" s="28"/>
      <c r="X76" s="29"/>
      <c r="Y76" s="18">
        <f t="shared" si="4"/>
        <v>0</v>
      </c>
      <c r="Z76" s="29"/>
      <c r="AA76" s="18">
        <f t="shared" ref="AA76:AA100" si="6">(Y76*10.86%)+Y76</f>
        <v>0</v>
      </c>
      <c r="AB76" s="29"/>
      <c r="AC76" s="18">
        <f t="shared" ref="AC76:AC100" si="7">(AA76*10.19%)+AA76</f>
        <v>0</v>
      </c>
      <c r="AD76" s="29"/>
      <c r="AE76" s="18">
        <f t="shared" ref="AE76:AE100" si="8">(AC76*10.21%)+AC76</f>
        <v>0</v>
      </c>
      <c r="AF76" s="220"/>
      <c r="AG76" s="18">
        <f t="shared" ref="AG76:AG101" si="9">W76+Y76+AA76+AC76+AE76</f>
        <v>0</v>
      </c>
      <c r="AH76" s="64" t="s">
        <v>271</v>
      </c>
      <c r="AI76" s="46"/>
      <c r="AJ76" s="13"/>
      <c r="AK76" s="13"/>
      <c r="AL76" s="13"/>
      <c r="AM76" s="13"/>
    </row>
    <row r="77" spans="1:39" s="72" customFormat="1" ht="60.95" hidden="1" customHeight="1" x14ac:dyDescent="0.25">
      <c r="A77" s="632"/>
      <c r="B77" s="112"/>
      <c r="C77" s="639"/>
      <c r="D77" s="20"/>
      <c r="E77" s="608"/>
      <c r="F77" s="190"/>
      <c r="G77" s="113" t="s">
        <v>280</v>
      </c>
      <c r="H77" s="212" t="s">
        <v>50</v>
      </c>
      <c r="I77" s="640"/>
      <c r="J77" s="639"/>
      <c r="K77" s="206"/>
      <c r="L77" s="51" t="s">
        <v>281</v>
      </c>
      <c r="M77" s="680"/>
      <c r="N77" s="680"/>
      <c r="O77" s="46"/>
      <c r="P77" s="344"/>
      <c r="Q77" s="358"/>
      <c r="R77" s="361"/>
      <c r="S77" s="361"/>
      <c r="T77" s="46"/>
      <c r="U77" s="46"/>
      <c r="V77" s="46"/>
      <c r="W77" s="46"/>
      <c r="X77" s="46"/>
      <c r="Y77" s="18">
        <f t="shared" ref="Y77:Y99" si="10">(W77*13.86%)+W77</f>
        <v>0</v>
      </c>
      <c r="Z77" s="46"/>
      <c r="AA77" s="18">
        <f t="shared" si="6"/>
        <v>0</v>
      </c>
      <c r="AB77" s="46"/>
      <c r="AC77" s="18">
        <f t="shared" si="7"/>
        <v>0</v>
      </c>
      <c r="AD77" s="46"/>
      <c r="AE77" s="18">
        <f t="shared" si="8"/>
        <v>0</v>
      </c>
      <c r="AF77" s="46"/>
      <c r="AG77" s="18">
        <f t="shared" si="9"/>
        <v>0</v>
      </c>
      <c r="AH77" s="64" t="s">
        <v>271</v>
      </c>
      <c r="AI77" s="12" t="s">
        <v>282</v>
      </c>
      <c r="AJ77" s="13"/>
      <c r="AK77" s="13"/>
      <c r="AL77" s="13"/>
      <c r="AM77" s="13"/>
    </row>
    <row r="78" spans="1:39" ht="60.95" hidden="1" customHeight="1" x14ac:dyDescent="0.25">
      <c r="A78" s="632"/>
      <c r="B78" s="112"/>
      <c r="C78" s="639"/>
      <c r="D78" s="20"/>
      <c r="E78" s="611"/>
      <c r="F78" s="191"/>
      <c r="G78" s="113" t="s">
        <v>283</v>
      </c>
      <c r="H78" s="212" t="s">
        <v>50</v>
      </c>
      <c r="I78" s="207">
        <v>3</v>
      </c>
      <c r="J78" s="51" t="s">
        <v>284</v>
      </c>
      <c r="K78" s="51"/>
      <c r="L78" s="51" t="s">
        <v>285</v>
      </c>
      <c r="M78" s="199">
        <v>1</v>
      </c>
      <c r="N78" s="63" t="s">
        <v>286</v>
      </c>
      <c r="O78" s="111"/>
      <c r="P78" s="342" t="s">
        <v>287</v>
      </c>
      <c r="Q78" s="356"/>
      <c r="R78" s="26" t="s">
        <v>288</v>
      </c>
      <c r="S78" s="26"/>
      <c r="T78" s="220" t="s">
        <v>289</v>
      </c>
      <c r="U78" s="220" t="s">
        <v>289</v>
      </c>
      <c r="V78" s="27">
        <v>10</v>
      </c>
      <c r="W78" s="28"/>
      <c r="X78" s="29">
        <v>10</v>
      </c>
      <c r="Y78" s="18">
        <f t="shared" si="10"/>
        <v>0</v>
      </c>
      <c r="Z78" s="29">
        <v>10</v>
      </c>
      <c r="AA78" s="18">
        <f t="shared" si="6"/>
        <v>0</v>
      </c>
      <c r="AB78" s="29">
        <v>10</v>
      </c>
      <c r="AC78" s="18">
        <f t="shared" si="7"/>
        <v>0</v>
      </c>
      <c r="AD78" s="29">
        <v>10</v>
      </c>
      <c r="AE78" s="18">
        <f t="shared" si="8"/>
        <v>0</v>
      </c>
      <c r="AF78" s="220">
        <v>238</v>
      </c>
      <c r="AG78" s="18">
        <f t="shared" si="9"/>
        <v>0</v>
      </c>
      <c r="AH78" s="43" t="s">
        <v>271</v>
      </c>
      <c r="AI78" s="12" t="s">
        <v>290</v>
      </c>
      <c r="AJ78" s="13"/>
      <c r="AK78" s="13"/>
      <c r="AL78" s="13"/>
      <c r="AM78" s="13"/>
    </row>
    <row r="79" spans="1:39" ht="60.95" hidden="1" customHeight="1" x14ac:dyDescent="0.25">
      <c r="A79" s="632"/>
      <c r="B79" s="72"/>
      <c r="C79" s="639"/>
      <c r="D79" s="15">
        <v>2</v>
      </c>
      <c r="E79" s="15" t="s">
        <v>291</v>
      </c>
      <c r="F79" s="15"/>
      <c r="G79" s="631" t="s">
        <v>292</v>
      </c>
      <c r="H79" s="607" t="s">
        <v>50</v>
      </c>
      <c r="I79" s="15"/>
      <c r="J79" s="15" t="s">
        <v>293</v>
      </c>
      <c r="K79" s="15"/>
      <c r="L79" s="631" t="s">
        <v>294</v>
      </c>
      <c r="M79" s="678">
        <v>1</v>
      </c>
      <c r="N79" s="719" t="s">
        <v>295</v>
      </c>
      <c r="O79" s="221"/>
      <c r="P79" s="334" t="s">
        <v>296</v>
      </c>
      <c r="Q79" s="350"/>
      <c r="R79" s="26" t="s">
        <v>297</v>
      </c>
      <c r="S79" s="26"/>
      <c r="T79" s="220" t="s">
        <v>298</v>
      </c>
      <c r="U79" s="220" t="s">
        <v>298</v>
      </c>
      <c r="V79" s="27">
        <v>25</v>
      </c>
      <c r="W79" s="28" t="s">
        <v>299</v>
      </c>
      <c r="X79" s="29">
        <v>25</v>
      </c>
      <c r="Y79" s="18" t="e">
        <f t="shared" si="10"/>
        <v>#VALUE!</v>
      </c>
      <c r="Z79" s="29">
        <v>25</v>
      </c>
      <c r="AA79" s="18" t="e">
        <f t="shared" si="6"/>
        <v>#VALUE!</v>
      </c>
      <c r="AB79" s="29">
        <v>25</v>
      </c>
      <c r="AC79" s="18" t="e">
        <f t="shared" si="7"/>
        <v>#VALUE!</v>
      </c>
      <c r="AD79" s="29">
        <v>25</v>
      </c>
      <c r="AE79" s="18" t="e">
        <f t="shared" si="8"/>
        <v>#VALUE!</v>
      </c>
      <c r="AF79" s="220">
        <f>235.93+125</f>
        <v>360.93</v>
      </c>
      <c r="AG79" s="18" t="e">
        <f t="shared" si="9"/>
        <v>#VALUE!</v>
      </c>
      <c r="AH79" s="722" t="s">
        <v>300</v>
      </c>
      <c r="AI79" s="12"/>
      <c r="AJ79" s="13"/>
      <c r="AK79" s="13"/>
      <c r="AL79" s="13"/>
      <c r="AM79" s="13"/>
    </row>
    <row r="80" spans="1:39" ht="60.95" hidden="1" customHeight="1" x14ac:dyDescent="0.25">
      <c r="A80" s="632"/>
      <c r="B80" s="114"/>
      <c r="C80" s="639"/>
      <c r="D80" s="20"/>
      <c r="E80" s="20"/>
      <c r="F80" s="20"/>
      <c r="G80" s="632"/>
      <c r="H80" s="608"/>
      <c r="I80" s="20"/>
      <c r="J80" s="20"/>
      <c r="K80" s="20"/>
      <c r="L80" s="632"/>
      <c r="M80" s="679"/>
      <c r="N80" s="720"/>
      <c r="O80" s="222"/>
      <c r="P80" s="334" t="s">
        <v>301</v>
      </c>
      <c r="Q80" s="350"/>
      <c r="R80" s="26"/>
      <c r="S80" s="26"/>
      <c r="T80" s="220"/>
      <c r="U80" s="220"/>
      <c r="V80" s="27"/>
      <c r="W80" s="28"/>
      <c r="X80" s="29"/>
      <c r="Y80" s="18">
        <f t="shared" si="10"/>
        <v>0</v>
      </c>
      <c r="Z80" s="29"/>
      <c r="AA80" s="18">
        <f t="shared" si="6"/>
        <v>0</v>
      </c>
      <c r="AB80" s="29"/>
      <c r="AC80" s="18">
        <f t="shared" si="7"/>
        <v>0</v>
      </c>
      <c r="AD80" s="29"/>
      <c r="AE80" s="18">
        <f t="shared" si="8"/>
        <v>0</v>
      </c>
      <c r="AF80" s="220"/>
      <c r="AG80" s="18">
        <f t="shared" si="9"/>
        <v>0</v>
      </c>
      <c r="AH80" s="724"/>
      <c r="AI80" s="12" t="s">
        <v>290</v>
      </c>
      <c r="AJ80" s="13"/>
      <c r="AK80" s="13"/>
      <c r="AL80" s="13"/>
      <c r="AM80" s="13"/>
    </row>
    <row r="81" spans="1:39" ht="60.95" hidden="1" customHeight="1" x14ac:dyDescent="0.25">
      <c r="A81" s="632"/>
      <c r="B81" s="114"/>
      <c r="C81" s="639"/>
      <c r="D81" s="20"/>
      <c r="E81" s="20"/>
      <c r="F81" s="20"/>
      <c r="G81" s="632"/>
      <c r="H81" s="608"/>
      <c r="I81" s="20"/>
      <c r="J81" s="20"/>
      <c r="K81" s="20"/>
      <c r="L81" s="632"/>
      <c r="M81" s="679"/>
      <c r="N81" s="720"/>
      <c r="O81" s="222"/>
      <c r="P81" s="334" t="s">
        <v>302</v>
      </c>
      <c r="Q81" s="350"/>
      <c r="R81" s="26" t="s">
        <v>303</v>
      </c>
      <c r="S81" s="26"/>
      <c r="T81" s="220">
        <v>190</v>
      </c>
      <c r="U81" s="220">
        <v>190</v>
      </c>
      <c r="V81" s="27">
        <v>10</v>
      </c>
      <c r="W81" s="28" t="s">
        <v>304</v>
      </c>
      <c r="X81" s="29">
        <v>10</v>
      </c>
      <c r="Y81" s="18" t="e">
        <f t="shared" si="10"/>
        <v>#VALUE!</v>
      </c>
      <c r="Z81" s="29">
        <v>10</v>
      </c>
      <c r="AA81" s="18" t="e">
        <f t="shared" si="6"/>
        <v>#VALUE!</v>
      </c>
      <c r="AB81" s="29">
        <v>10</v>
      </c>
      <c r="AC81" s="18" t="e">
        <f t="shared" si="7"/>
        <v>#VALUE!</v>
      </c>
      <c r="AD81" s="29">
        <v>10</v>
      </c>
      <c r="AE81" s="18" t="e">
        <f t="shared" si="8"/>
        <v>#VALUE!</v>
      </c>
      <c r="AF81" s="220">
        <v>240</v>
      </c>
      <c r="AG81" s="18" t="e">
        <f t="shared" si="9"/>
        <v>#VALUE!</v>
      </c>
      <c r="AH81" s="724"/>
      <c r="AI81" s="12" t="s">
        <v>290</v>
      </c>
      <c r="AJ81" s="13"/>
      <c r="AK81" s="13"/>
      <c r="AL81" s="13"/>
      <c r="AM81" s="13"/>
    </row>
    <row r="82" spans="1:39" ht="60.95" hidden="1" customHeight="1" x14ac:dyDescent="0.25">
      <c r="A82" s="632"/>
      <c r="B82" s="114"/>
      <c r="C82" s="639"/>
      <c r="D82" s="20"/>
      <c r="E82" s="20"/>
      <c r="F82" s="20"/>
      <c r="G82" s="641"/>
      <c r="H82" s="611"/>
      <c r="I82" s="20"/>
      <c r="J82" s="20"/>
      <c r="K82" s="20"/>
      <c r="L82" s="641"/>
      <c r="M82" s="680"/>
      <c r="N82" s="721"/>
      <c r="O82" s="223"/>
      <c r="P82" s="334" t="s">
        <v>305</v>
      </c>
      <c r="Q82" s="350"/>
      <c r="R82" s="26" t="s">
        <v>297</v>
      </c>
      <c r="S82" s="26"/>
      <c r="T82" s="220">
        <v>35</v>
      </c>
      <c r="U82" s="220">
        <v>35</v>
      </c>
      <c r="V82" s="27">
        <v>35</v>
      </c>
      <c r="W82" s="28" t="s">
        <v>306</v>
      </c>
      <c r="X82" s="29">
        <v>35</v>
      </c>
      <c r="Y82" s="18" t="e">
        <f t="shared" si="10"/>
        <v>#VALUE!</v>
      </c>
      <c r="Z82" s="29">
        <v>35</v>
      </c>
      <c r="AA82" s="18" t="e">
        <f t="shared" si="6"/>
        <v>#VALUE!</v>
      </c>
      <c r="AB82" s="29">
        <v>35</v>
      </c>
      <c r="AC82" s="18" t="e">
        <f t="shared" si="7"/>
        <v>#VALUE!</v>
      </c>
      <c r="AD82" s="29">
        <v>35</v>
      </c>
      <c r="AE82" s="18" t="e">
        <f t="shared" si="8"/>
        <v>#VALUE!</v>
      </c>
      <c r="AF82" s="220" t="s">
        <v>307</v>
      </c>
      <c r="AG82" s="18" t="e">
        <f t="shared" si="9"/>
        <v>#VALUE!</v>
      </c>
      <c r="AH82" s="723"/>
      <c r="AI82" s="12"/>
      <c r="AJ82" s="13"/>
      <c r="AK82" s="13"/>
      <c r="AL82" s="13"/>
      <c r="AM82" s="13"/>
    </row>
    <row r="83" spans="1:39" ht="60.95" hidden="1" customHeight="1" x14ac:dyDescent="0.25">
      <c r="A83" s="632"/>
      <c r="B83" s="115"/>
      <c r="C83" s="639"/>
      <c r="D83" s="20"/>
      <c r="E83" s="20"/>
      <c r="F83" s="20"/>
      <c r="G83" s="202"/>
      <c r="H83" s="190"/>
      <c r="I83" s="20"/>
      <c r="J83" s="20"/>
      <c r="K83" s="20"/>
      <c r="L83" s="202" t="s">
        <v>308</v>
      </c>
      <c r="M83" s="187">
        <v>2</v>
      </c>
      <c r="N83" s="222" t="s">
        <v>309</v>
      </c>
      <c r="O83" s="222"/>
      <c r="P83" s="334"/>
      <c r="Q83" s="350"/>
      <c r="R83" s="26"/>
      <c r="S83" s="26"/>
      <c r="T83" s="220"/>
      <c r="U83" s="220"/>
      <c r="V83" s="27"/>
      <c r="W83" s="28"/>
      <c r="X83" s="29"/>
      <c r="Y83" s="18">
        <f t="shared" si="10"/>
        <v>0</v>
      </c>
      <c r="Z83" s="29"/>
      <c r="AA83" s="18">
        <f t="shared" si="6"/>
        <v>0</v>
      </c>
      <c r="AB83" s="29"/>
      <c r="AC83" s="18">
        <f t="shared" si="7"/>
        <v>0</v>
      </c>
      <c r="AD83" s="29"/>
      <c r="AE83" s="18">
        <f t="shared" si="8"/>
        <v>0</v>
      </c>
      <c r="AF83" s="220"/>
      <c r="AG83" s="18">
        <f t="shared" si="9"/>
        <v>0</v>
      </c>
      <c r="AH83" s="225"/>
      <c r="AI83" s="12" t="s">
        <v>290</v>
      </c>
      <c r="AJ83" s="13"/>
      <c r="AK83" s="13"/>
      <c r="AL83" s="13"/>
      <c r="AM83" s="13"/>
    </row>
    <row r="84" spans="1:39" ht="60.95" hidden="1" customHeight="1" x14ac:dyDescent="0.25">
      <c r="A84" s="632"/>
      <c r="B84" s="72"/>
      <c r="C84" s="639"/>
      <c r="D84" s="20">
        <v>3</v>
      </c>
      <c r="E84" s="20" t="s">
        <v>310</v>
      </c>
      <c r="F84" s="20"/>
      <c r="G84" s="652" t="s">
        <v>311</v>
      </c>
      <c r="H84" s="654" t="s">
        <v>312</v>
      </c>
      <c r="I84" s="20">
        <v>1</v>
      </c>
      <c r="J84" s="20" t="s">
        <v>313</v>
      </c>
      <c r="K84" s="20"/>
      <c r="L84" s="631" t="s">
        <v>314</v>
      </c>
      <c r="M84" s="678">
        <v>1</v>
      </c>
      <c r="N84" s="719" t="s">
        <v>315</v>
      </c>
      <c r="O84" s="221"/>
      <c r="P84" s="334" t="s">
        <v>316</v>
      </c>
      <c r="Q84" s="350"/>
      <c r="R84" s="26" t="s">
        <v>303</v>
      </c>
      <c r="S84" s="26"/>
      <c r="T84" s="220">
        <v>20177</v>
      </c>
      <c r="U84" s="220">
        <v>20177</v>
      </c>
      <c r="V84" s="27">
        <v>3000</v>
      </c>
      <c r="W84" s="28" t="s">
        <v>317</v>
      </c>
      <c r="X84" s="29">
        <v>3000</v>
      </c>
      <c r="Y84" s="18" t="e">
        <f t="shared" si="10"/>
        <v>#VALUE!</v>
      </c>
      <c r="Z84" s="29">
        <v>3000</v>
      </c>
      <c r="AA84" s="18" t="e">
        <f t="shared" si="6"/>
        <v>#VALUE!</v>
      </c>
      <c r="AB84" s="29">
        <v>3000</v>
      </c>
      <c r="AC84" s="18" t="e">
        <f t="shared" si="7"/>
        <v>#VALUE!</v>
      </c>
      <c r="AD84" s="29">
        <v>3000</v>
      </c>
      <c r="AE84" s="18" t="e">
        <f t="shared" si="8"/>
        <v>#VALUE!</v>
      </c>
      <c r="AF84" s="220">
        <v>15000</v>
      </c>
      <c r="AG84" s="18" t="e">
        <f t="shared" si="9"/>
        <v>#VALUE!</v>
      </c>
      <c r="AH84" s="722" t="s">
        <v>300</v>
      </c>
      <c r="AI84" s="12" t="s">
        <v>290</v>
      </c>
      <c r="AJ84" s="13"/>
      <c r="AK84" s="13"/>
      <c r="AL84" s="13"/>
      <c r="AM84" s="13"/>
    </row>
    <row r="85" spans="1:39" ht="60.95" hidden="1" customHeight="1" x14ac:dyDescent="0.25">
      <c r="A85" s="632"/>
      <c r="B85" s="114"/>
      <c r="C85" s="639"/>
      <c r="D85" s="20"/>
      <c r="E85" s="20"/>
      <c r="F85" s="20"/>
      <c r="G85" s="653"/>
      <c r="H85" s="655"/>
      <c r="I85" s="20"/>
      <c r="J85" s="20"/>
      <c r="K85" s="20"/>
      <c r="L85" s="632"/>
      <c r="M85" s="679"/>
      <c r="N85" s="720"/>
      <c r="O85" s="222"/>
      <c r="P85" s="334" t="s">
        <v>318</v>
      </c>
      <c r="Q85" s="350"/>
      <c r="R85" s="26" t="s">
        <v>303</v>
      </c>
      <c r="S85" s="26"/>
      <c r="T85" s="220">
        <v>45000</v>
      </c>
      <c r="U85" s="220">
        <v>45000</v>
      </c>
      <c r="V85" s="27">
        <v>45000</v>
      </c>
      <c r="W85" s="28" t="s">
        <v>319</v>
      </c>
      <c r="X85" s="29">
        <v>45000</v>
      </c>
      <c r="Y85" s="18" t="e">
        <f t="shared" si="10"/>
        <v>#VALUE!</v>
      </c>
      <c r="Z85" s="29">
        <v>45000</v>
      </c>
      <c r="AA85" s="18" t="e">
        <f t="shared" si="6"/>
        <v>#VALUE!</v>
      </c>
      <c r="AB85" s="29">
        <v>45000</v>
      </c>
      <c r="AC85" s="18" t="e">
        <f t="shared" si="7"/>
        <v>#VALUE!</v>
      </c>
      <c r="AD85" s="29">
        <v>45000</v>
      </c>
      <c r="AE85" s="18" t="e">
        <f t="shared" si="8"/>
        <v>#VALUE!</v>
      </c>
      <c r="AF85" s="29">
        <v>45000</v>
      </c>
      <c r="AG85" s="18" t="e">
        <f t="shared" si="9"/>
        <v>#VALUE!</v>
      </c>
      <c r="AH85" s="724"/>
      <c r="AI85" s="12" t="s">
        <v>290</v>
      </c>
      <c r="AJ85" s="13"/>
      <c r="AK85" s="13"/>
      <c r="AL85" s="13"/>
      <c r="AM85" s="13"/>
    </row>
    <row r="86" spans="1:39" ht="60.95" hidden="1" customHeight="1" x14ac:dyDescent="0.25">
      <c r="A86" s="632"/>
      <c r="B86" s="114"/>
      <c r="C86" s="639"/>
      <c r="D86" s="20"/>
      <c r="E86" s="20"/>
      <c r="F86" s="20"/>
      <c r="G86" s="653"/>
      <c r="H86" s="655"/>
      <c r="I86" s="20"/>
      <c r="J86" s="20"/>
      <c r="K86" s="20"/>
      <c r="L86" s="641"/>
      <c r="M86" s="680"/>
      <c r="N86" s="720"/>
      <c r="O86" s="222"/>
      <c r="P86" s="334" t="s">
        <v>320</v>
      </c>
      <c r="Q86" s="350"/>
      <c r="R86" s="26" t="s">
        <v>303</v>
      </c>
      <c r="S86" s="26"/>
      <c r="T86" s="220">
        <v>980</v>
      </c>
      <c r="U86" s="220">
        <v>980</v>
      </c>
      <c r="V86" s="27">
        <v>100</v>
      </c>
      <c r="W86" s="28" t="s">
        <v>321</v>
      </c>
      <c r="X86" s="29">
        <v>100</v>
      </c>
      <c r="Y86" s="18" t="e">
        <f t="shared" si="10"/>
        <v>#VALUE!</v>
      </c>
      <c r="Z86" s="29">
        <v>100</v>
      </c>
      <c r="AA86" s="18" t="e">
        <f t="shared" si="6"/>
        <v>#VALUE!</v>
      </c>
      <c r="AB86" s="29">
        <v>100</v>
      </c>
      <c r="AC86" s="18" t="e">
        <f t="shared" si="7"/>
        <v>#VALUE!</v>
      </c>
      <c r="AD86" s="29">
        <v>100</v>
      </c>
      <c r="AE86" s="18" t="e">
        <f t="shared" si="8"/>
        <v>#VALUE!</v>
      </c>
      <c r="AF86" s="29">
        <v>100</v>
      </c>
      <c r="AG86" s="18" t="e">
        <f t="shared" si="9"/>
        <v>#VALUE!</v>
      </c>
      <c r="AH86" s="723"/>
      <c r="AI86" s="12" t="s">
        <v>290</v>
      </c>
      <c r="AJ86" s="13"/>
      <c r="AK86" s="13"/>
      <c r="AL86" s="13"/>
      <c r="AM86" s="13"/>
    </row>
    <row r="87" spans="1:39" ht="60.95" hidden="1" customHeight="1" x14ac:dyDescent="0.25">
      <c r="A87" s="632"/>
      <c r="B87" s="114"/>
      <c r="C87" s="639"/>
      <c r="D87" s="20"/>
      <c r="E87" s="20"/>
      <c r="F87" s="20"/>
      <c r="G87" s="631" t="s">
        <v>322</v>
      </c>
      <c r="H87" s="607" t="s">
        <v>21</v>
      </c>
      <c r="I87" s="20"/>
      <c r="J87" s="20"/>
      <c r="K87" s="20"/>
      <c r="L87" s="15"/>
      <c r="M87" s="678">
        <v>1</v>
      </c>
      <c r="N87" s="693" t="s">
        <v>309</v>
      </c>
      <c r="O87" s="184"/>
      <c r="P87" s="334" t="s">
        <v>323</v>
      </c>
      <c r="Q87" s="350"/>
      <c r="R87" s="26" t="s">
        <v>324</v>
      </c>
      <c r="S87" s="26"/>
      <c r="T87" s="220"/>
      <c r="U87" s="220"/>
      <c r="V87" s="27"/>
      <c r="W87" s="28"/>
      <c r="X87" s="29"/>
      <c r="Y87" s="18">
        <f t="shared" si="10"/>
        <v>0</v>
      </c>
      <c r="Z87" s="29"/>
      <c r="AA87" s="18">
        <f t="shared" si="6"/>
        <v>0</v>
      </c>
      <c r="AB87" s="29"/>
      <c r="AC87" s="18">
        <f t="shared" si="7"/>
        <v>0</v>
      </c>
      <c r="AD87" s="29"/>
      <c r="AE87" s="18">
        <f t="shared" si="8"/>
        <v>0</v>
      </c>
      <c r="AF87" s="220"/>
      <c r="AG87" s="18">
        <f t="shared" si="9"/>
        <v>0</v>
      </c>
      <c r="AH87" s="722" t="s">
        <v>300</v>
      </c>
      <c r="AI87" s="12" t="s">
        <v>290</v>
      </c>
      <c r="AJ87" s="13"/>
      <c r="AK87" s="13"/>
      <c r="AL87" s="13"/>
      <c r="AM87" s="13"/>
    </row>
    <row r="88" spans="1:39" ht="60.95" hidden="1" customHeight="1" x14ac:dyDescent="0.25">
      <c r="A88" s="632"/>
      <c r="B88" s="114"/>
      <c r="C88" s="639"/>
      <c r="D88" s="20"/>
      <c r="E88" s="20"/>
      <c r="F88" s="20"/>
      <c r="G88" s="641"/>
      <c r="H88" s="611"/>
      <c r="I88" s="20"/>
      <c r="J88" s="20"/>
      <c r="K88" s="20"/>
      <c r="L88" s="108"/>
      <c r="M88" s="680"/>
      <c r="N88" s="695"/>
      <c r="O88" s="185"/>
      <c r="P88" s="334" t="s">
        <v>325</v>
      </c>
      <c r="Q88" s="350"/>
      <c r="R88" s="26" t="s">
        <v>324</v>
      </c>
      <c r="S88" s="26"/>
      <c r="T88" s="220"/>
      <c r="U88" s="220"/>
      <c r="V88" s="27"/>
      <c r="W88" s="28"/>
      <c r="X88" s="29"/>
      <c r="Y88" s="18">
        <f t="shared" si="10"/>
        <v>0</v>
      </c>
      <c r="Z88" s="29"/>
      <c r="AA88" s="18">
        <f t="shared" si="6"/>
        <v>0</v>
      </c>
      <c r="AB88" s="29"/>
      <c r="AC88" s="18">
        <f t="shared" si="7"/>
        <v>0</v>
      </c>
      <c r="AD88" s="29"/>
      <c r="AE88" s="18">
        <f t="shared" si="8"/>
        <v>0</v>
      </c>
      <c r="AF88" s="220"/>
      <c r="AG88" s="18">
        <f t="shared" si="9"/>
        <v>0</v>
      </c>
      <c r="AH88" s="723"/>
      <c r="AI88" s="12" t="s">
        <v>290</v>
      </c>
      <c r="AJ88" s="13"/>
      <c r="AK88" s="13"/>
      <c r="AL88" s="13"/>
      <c r="AM88" s="13"/>
    </row>
    <row r="89" spans="1:39" ht="60.95" hidden="1" customHeight="1" x14ac:dyDescent="0.25">
      <c r="A89" s="632"/>
      <c r="B89" s="114"/>
      <c r="C89" s="639"/>
      <c r="D89" s="607">
        <v>4</v>
      </c>
      <c r="E89" s="631" t="s">
        <v>326</v>
      </c>
      <c r="F89" s="201"/>
      <c r="G89" s="78" t="s">
        <v>327</v>
      </c>
      <c r="H89" s="78" t="s">
        <v>21</v>
      </c>
      <c r="I89" s="15">
        <v>1</v>
      </c>
      <c r="J89" s="15" t="s">
        <v>328</v>
      </c>
      <c r="K89" s="15"/>
      <c r="L89" s="15" t="s">
        <v>329</v>
      </c>
      <c r="M89" s="80">
        <v>1</v>
      </c>
      <c r="N89" s="80" t="s">
        <v>330</v>
      </c>
      <c r="O89" s="80"/>
      <c r="P89" s="334" t="s">
        <v>331</v>
      </c>
      <c r="Q89" s="350"/>
      <c r="R89" s="26"/>
      <c r="S89" s="26"/>
      <c r="T89" s="220"/>
      <c r="U89" s="220"/>
      <c r="V89" s="27"/>
      <c r="W89" s="28"/>
      <c r="X89" s="29"/>
      <c r="Y89" s="18">
        <f t="shared" si="10"/>
        <v>0</v>
      </c>
      <c r="Z89" s="29"/>
      <c r="AA89" s="18">
        <f t="shared" si="6"/>
        <v>0</v>
      </c>
      <c r="AB89" s="29"/>
      <c r="AC89" s="18">
        <f t="shared" si="7"/>
        <v>0</v>
      </c>
      <c r="AD89" s="29"/>
      <c r="AE89" s="18">
        <f t="shared" si="8"/>
        <v>0</v>
      </c>
      <c r="AF89" s="220"/>
      <c r="AG89" s="18">
        <f t="shared" si="9"/>
        <v>0</v>
      </c>
      <c r="AH89" s="722" t="s">
        <v>300</v>
      </c>
      <c r="AI89" s="12" t="s">
        <v>290</v>
      </c>
      <c r="AJ89" s="13"/>
      <c r="AK89" s="13"/>
      <c r="AL89" s="13"/>
      <c r="AM89" s="13"/>
    </row>
    <row r="90" spans="1:39" ht="60.95" hidden="1" customHeight="1" x14ac:dyDescent="0.25">
      <c r="A90" s="632"/>
      <c r="B90" s="114"/>
      <c r="C90" s="639"/>
      <c r="D90" s="611"/>
      <c r="E90" s="641"/>
      <c r="F90" s="209"/>
      <c r="G90" s="78"/>
      <c r="H90" s="78"/>
      <c r="I90" s="108">
        <v>2</v>
      </c>
      <c r="J90" s="108" t="s">
        <v>332</v>
      </c>
      <c r="K90" s="108"/>
      <c r="L90" s="108" t="s">
        <v>333</v>
      </c>
      <c r="M90" s="25"/>
      <c r="N90" s="25"/>
      <c r="O90" s="25"/>
      <c r="P90" s="334" t="s">
        <v>334</v>
      </c>
      <c r="Q90" s="350"/>
      <c r="R90" s="26"/>
      <c r="S90" s="26"/>
      <c r="T90" s="220"/>
      <c r="U90" s="220"/>
      <c r="V90" s="27"/>
      <c r="W90" s="28"/>
      <c r="X90" s="29"/>
      <c r="Y90" s="18">
        <f t="shared" si="10"/>
        <v>0</v>
      </c>
      <c r="Z90" s="29"/>
      <c r="AA90" s="18">
        <f t="shared" si="6"/>
        <v>0</v>
      </c>
      <c r="AB90" s="29"/>
      <c r="AC90" s="18">
        <f t="shared" si="7"/>
        <v>0</v>
      </c>
      <c r="AD90" s="29"/>
      <c r="AE90" s="18">
        <f t="shared" si="8"/>
        <v>0</v>
      </c>
      <c r="AF90" s="220"/>
      <c r="AG90" s="18">
        <f t="shared" si="9"/>
        <v>0</v>
      </c>
      <c r="AH90" s="723"/>
      <c r="AI90" s="12" t="s">
        <v>241</v>
      </c>
      <c r="AJ90" s="13"/>
      <c r="AK90" s="13"/>
      <c r="AL90" s="13"/>
      <c r="AM90" s="13"/>
    </row>
    <row r="91" spans="1:39" ht="60.95" hidden="1" customHeight="1" x14ac:dyDescent="0.25">
      <c r="A91" s="632"/>
      <c r="B91" s="114"/>
      <c r="C91" s="639"/>
      <c r="D91" s="78">
        <v>5</v>
      </c>
      <c r="E91" s="78" t="s">
        <v>335</v>
      </c>
      <c r="F91" s="78"/>
      <c r="G91" s="51" t="s">
        <v>336</v>
      </c>
      <c r="H91" s="206" t="s">
        <v>21</v>
      </c>
      <c r="I91" s="194">
        <v>1</v>
      </c>
      <c r="J91" s="78" t="s">
        <v>337</v>
      </c>
      <c r="K91" s="78"/>
      <c r="L91" s="78" t="s">
        <v>338</v>
      </c>
      <c r="M91" s="220">
        <v>1</v>
      </c>
      <c r="N91" s="21" t="s">
        <v>339</v>
      </c>
      <c r="O91" s="21"/>
      <c r="P91" s="334" t="s">
        <v>340</v>
      </c>
      <c r="Q91" s="350"/>
      <c r="R91" s="362" t="s">
        <v>21</v>
      </c>
      <c r="S91" s="362"/>
      <c r="T91" s="116" t="e">
        <f>#REF!</f>
        <v>#REF!</v>
      </c>
      <c r="U91" s="116" t="e">
        <f>#REF!</f>
        <v>#REF!</v>
      </c>
      <c r="V91" s="117" t="e">
        <f>#REF!</f>
        <v>#REF!</v>
      </c>
      <c r="W91" s="28"/>
      <c r="X91" s="118" t="e">
        <f>#REF!</f>
        <v>#REF!</v>
      </c>
      <c r="Y91" s="18">
        <f t="shared" si="10"/>
        <v>0</v>
      </c>
      <c r="Z91" s="118" t="e">
        <f>#REF!</f>
        <v>#REF!</v>
      </c>
      <c r="AA91" s="18">
        <f t="shared" si="6"/>
        <v>0</v>
      </c>
      <c r="AB91" s="118" t="e">
        <f>#REF!</f>
        <v>#REF!</v>
      </c>
      <c r="AC91" s="18">
        <f t="shared" si="7"/>
        <v>0</v>
      </c>
      <c r="AD91" s="118" t="e">
        <f>#REF!</f>
        <v>#REF!</v>
      </c>
      <c r="AE91" s="18">
        <f t="shared" si="8"/>
        <v>0</v>
      </c>
      <c r="AF91" s="118" t="e">
        <f>#REF!</f>
        <v>#REF!</v>
      </c>
      <c r="AG91" s="18">
        <f t="shared" si="9"/>
        <v>0</v>
      </c>
      <c r="AH91" s="43" t="s">
        <v>300</v>
      </c>
      <c r="AI91" s="12" t="s">
        <v>241</v>
      </c>
      <c r="AJ91" s="13"/>
      <c r="AK91" s="13"/>
      <c r="AL91" s="13"/>
      <c r="AM91" s="13"/>
    </row>
    <row r="92" spans="1:39" ht="60.95" hidden="1" customHeight="1" x14ac:dyDescent="0.25">
      <c r="A92" s="632"/>
      <c r="B92" s="608"/>
      <c r="C92" s="639"/>
      <c r="D92" s="607"/>
      <c r="E92" s="607"/>
      <c r="F92" s="607"/>
      <c r="G92" s="622" t="s">
        <v>341</v>
      </c>
      <c r="H92" s="607" t="s">
        <v>21</v>
      </c>
      <c r="I92" s="618">
        <v>2</v>
      </c>
      <c r="J92" s="607" t="s">
        <v>342</v>
      </c>
      <c r="K92" s="15"/>
      <c r="L92" s="631" t="s">
        <v>343</v>
      </c>
      <c r="M92" s="678">
        <v>1</v>
      </c>
      <c r="N92" s="725" t="s">
        <v>344</v>
      </c>
      <c r="O92" s="119"/>
      <c r="P92" s="334" t="s">
        <v>345</v>
      </c>
      <c r="Q92" s="350"/>
      <c r="R92" s="362" t="s">
        <v>21</v>
      </c>
      <c r="S92" s="362"/>
      <c r="T92" s="116">
        <v>0.63290000000000002</v>
      </c>
      <c r="U92" s="116">
        <v>0.63290000000000002</v>
      </c>
      <c r="V92" s="117">
        <v>0.65</v>
      </c>
      <c r="W92" s="28"/>
      <c r="X92" s="120">
        <v>0.7</v>
      </c>
      <c r="Y92" s="18">
        <f t="shared" si="10"/>
        <v>0</v>
      </c>
      <c r="Z92" s="120">
        <v>0.75</v>
      </c>
      <c r="AA92" s="18">
        <f t="shared" si="6"/>
        <v>0</v>
      </c>
      <c r="AB92" s="120">
        <v>0.8</v>
      </c>
      <c r="AC92" s="18">
        <f t="shared" si="7"/>
        <v>0</v>
      </c>
      <c r="AD92" s="120">
        <v>0.8</v>
      </c>
      <c r="AE92" s="18">
        <f t="shared" si="8"/>
        <v>0</v>
      </c>
      <c r="AF92" s="120">
        <v>0.8</v>
      </c>
      <c r="AG92" s="18">
        <f t="shared" si="9"/>
        <v>0</v>
      </c>
      <c r="AH92" s="43" t="s">
        <v>300</v>
      </c>
      <c r="AI92" s="12" t="s">
        <v>241</v>
      </c>
      <c r="AJ92" s="13"/>
      <c r="AK92" s="13"/>
      <c r="AL92" s="13"/>
      <c r="AM92" s="13"/>
    </row>
    <row r="93" spans="1:39" ht="35.25" customHeight="1" x14ac:dyDescent="0.25">
      <c r="A93" s="632"/>
      <c r="B93" s="608"/>
      <c r="C93" s="639"/>
      <c r="D93" s="608"/>
      <c r="E93" s="608"/>
      <c r="F93" s="608"/>
      <c r="G93" s="623"/>
      <c r="H93" s="608"/>
      <c r="I93" s="619"/>
      <c r="J93" s="608"/>
      <c r="K93" s="20"/>
      <c r="L93" s="632"/>
      <c r="M93" s="679"/>
      <c r="N93" s="726"/>
      <c r="O93" s="49">
        <v>3</v>
      </c>
      <c r="P93" s="332" t="s">
        <v>346</v>
      </c>
      <c r="Q93" s="232"/>
      <c r="R93" s="727" t="s">
        <v>531</v>
      </c>
      <c r="S93" s="728"/>
      <c r="T93" s="49" t="s">
        <v>347</v>
      </c>
      <c r="U93" s="121" t="s">
        <v>348</v>
      </c>
      <c r="V93" s="49" t="str">
        <f>T93</f>
        <v>2 Kelurahan</v>
      </c>
      <c r="W93" s="22">
        <v>634561170.79999995</v>
      </c>
      <c r="X93" s="49" t="str">
        <f>V93</f>
        <v>2 Kelurahan</v>
      </c>
      <c r="Y93" s="18">
        <f t="shared" si="10"/>
        <v>722511349.07287991</v>
      </c>
      <c r="Z93" s="49" t="str">
        <f>X93</f>
        <v>2 Kelurahan</v>
      </c>
      <c r="AA93" s="18">
        <f t="shared" si="6"/>
        <v>800976081.58219469</v>
      </c>
      <c r="AB93" s="49" t="str">
        <f>Z93</f>
        <v>2 Kelurahan</v>
      </c>
      <c r="AC93" s="18">
        <f t="shared" si="7"/>
        <v>882595544.29542029</v>
      </c>
      <c r="AD93" s="49" t="str">
        <f>AB93</f>
        <v>2 Kelurahan</v>
      </c>
      <c r="AE93" s="18">
        <f t="shared" si="8"/>
        <v>972708549.36798275</v>
      </c>
      <c r="AF93" s="49" t="str">
        <f>AD93</f>
        <v>2 Kelurahan</v>
      </c>
      <c r="AG93" s="18">
        <f t="shared" si="9"/>
        <v>4013352695.1184778</v>
      </c>
      <c r="AH93" s="183" t="s">
        <v>349</v>
      </c>
      <c r="AI93" s="199" t="s">
        <v>24</v>
      </c>
      <c r="AJ93" s="13"/>
      <c r="AK93" s="13"/>
      <c r="AL93" s="13"/>
      <c r="AM93" s="13"/>
    </row>
    <row r="94" spans="1:39" ht="60.95" hidden="1" customHeight="1" x14ac:dyDescent="0.25">
      <c r="A94" s="632"/>
      <c r="B94" s="114"/>
      <c r="C94" s="639"/>
      <c r="D94" s="108"/>
      <c r="E94" s="108"/>
      <c r="F94" s="108"/>
      <c r="G94" s="122"/>
      <c r="H94" s="123"/>
      <c r="I94" s="123"/>
      <c r="J94" s="108"/>
      <c r="K94" s="108"/>
      <c r="L94" s="108" t="s">
        <v>350</v>
      </c>
      <c r="M94" s="188">
        <v>3</v>
      </c>
      <c r="N94" s="25" t="s">
        <v>344</v>
      </c>
      <c r="O94" s="25"/>
      <c r="P94" s="334" t="s">
        <v>351</v>
      </c>
      <c r="Q94" s="350"/>
      <c r="R94" s="26" t="s">
        <v>21</v>
      </c>
      <c r="S94" s="26"/>
      <c r="T94" s="220">
        <v>0</v>
      </c>
      <c r="U94" s="220">
        <v>0</v>
      </c>
      <c r="V94" s="27">
        <v>0</v>
      </c>
      <c r="W94" s="22">
        <v>517250000</v>
      </c>
      <c r="X94" s="29">
        <v>0</v>
      </c>
      <c r="Y94" s="18">
        <f t="shared" si="10"/>
        <v>588940850</v>
      </c>
      <c r="Z94" s="29">
        <v>0</v>
      </c>
      <c r="AA94" s="18">
        <f t="shared" si="6"/>
        <v>652899826.30999994</v>
      </c>
      <c r="AB94" s="29">
        <v>75</v>
      </c>
      <c r="AC94" s="18">
        <f t="shared" si="7"/>
        <v>719430318.61098897</v>
      </c>
      <c r="AD94" s="29">
        <v>100</v>
      </c>
      <c r="AE94" s="18">
        <f t="shared" si="8"/>
        <v>792884154.14117098</v>
      </c>
      <c r="AF94" s="220">
        <v>100</v>
      </c>
      <c r="AG94" s="18">
        <f t="shared" si="9"/>
        <v>3271405149.06216</v>
      </c>
      <c r="AH94" s="43" t="s">
        <v>240</v>
      </c>
      <c r="AI94" s="12" t="s">
        <v>241</v>
      </c>
      <c r="AJ94" s="13"/>
      <c r="AK94" s="13"/>
      <c r="AL94" s="13"/>
      <c r="AM94" s="13"/>
    </row>
    <row r="95" spans="1:39" ht="60.95" hidden="1" customHeight="1" x14ac:dyDescent="0.25">
      <c r="A95" s="632"/>
      <c r="B95" s="639">
        <v>4</v>
      </c>
      <c r="C95" s="639" t="s">
        <v>352</v>
      </c>
      <c r="D95" s="639">
        <v>1</v>
      </c>
      <c r="E95" s="209" t="s">
        <v>353</v>
      </c>
      <c r="F95" s="209"/>
      <c r="G95" s="78"/>
      <c r="H95" s="78"/>
      <c r="I95" s="189" t="s">
        <v>354</v>
      </c>
      <c r="J95" s="607" t="s">
        <v>355</v>
      </c>
      <c r="K95" s="189"/>
      <c r="L95" s="78" t="s">
        <v>356</v>
      </c>
      <c r="M95" s="25">
        <v>1</v>
      </c>
      <c r="N95" s="80" t="s">
        <v>357</v>
      </c>
      <c r="O95" s="25"/>
      <c r="P95" s="334"/>
      <c r="Q95" s="350"/>
      <c r="R95" s="26"/>
      <c r="S95" s="26"/>
      <c r="T95" s="220"/>
      <c r="U95" s="220"/>
      <c r="V95" s="27"/>
      <c r="W95" s="22">
        <v>517250000</v>
      </c>
      <c r="X95" s="29"/>
      <c r="Y95" s="18">
        <f t="shared" si="10"/>
        <v>588940850</v>
      </c>
      <c r="Z95" s="29"/>
      <c r="AA95" s="18">
        <f t="shared" si="6"/>
        <v>652899826.30999994</v>
      </c>
      <c r="AB95" s="29"/>
      <c r="AC95" s="18">
        <f t="shared" si="7"/>
        <v>719430318.61098897</v>
      </c>
      <c r="AD95" s="29"/>
      <c r="AE95" s="18">
        <f t="shared" si="8"/>
        <v>792884154.14117098</v>
      </c>
      <c r="AF95" s="220"/>
      <c r="AG95" s="18">
        <f t="shared" si="9"/>
        <v>3271405149.06216</v>
      </c>
      <c r="AH95" s="224"/>
      <c r="AI95" s="12" t="s">
        <v>245</v>
      </c>
      <c r="AJ95" s="13"/>
      <c r="AK95" s="13"/>
      <c r="AL95" s="13"/>
      <c r="AM95" s="13"/>
    </row>
    <row r="96" spans="1:39" ht="60.95" hidden="1" customHeight="1" x14ac:dyDescent="0.25">
      <c r="A96" s="632"/>
      <c r="B96" s="639"/>
      <c r="C96" s="639"/>
      <c r="D96" s="639"/>
      <c r="E96" s="209"/>
      <c r="F96" s="209"/>
      <c r="G96" s="78"/>
      <c r="H96" s="78"/>
      <c r="I96" s="108"/>
      <c r="J96" s="611"/>
      <c r="K96" s="191"/>
      <c r="L96" s="108" t="s">
        <v>358</v>
      </c>
      <c r="M96" s="25"/>
      <c r="N96" s="81"/>
      <c r="O96" s="25"/>
      <c r="P96" s="334"/>
      <c r="Q96" s="350"/>
      <c r="R96" s="26"/>
      <c r="S96" s="26"/>
      <c r="T96" s="220"/>
      <c r="U96" s="220"/>
      <c r="V96" s="27"/>
      <c r="W96" s="22">
        <v>517250000</v>
      </c>
      <c r="X96" s="29"/>
      <c r="Y96" s="18">
        <f t="shared" si="10"/>
        <v>588940850</v>
      </c>
      <c r="Z96" s="29"/>
      <c r="AA96" s="18">
        <f t="shared" si="6"/>
        <v>652899826.30999994</v>
      </c>
      <c r="AB96" s="29"/>
      <c r="AC96" s="18">
        <f t="shared" si="7"/>
        <v>719430318.61098897</v>
      </c>
      <c r="AD96" s="29"/>
      <c r="AE96" s="18">
        <f t="shared" si="8"/>
        <v>792884154.14117098</v>
      </c>
      <c r="AF96" s="220"/>
      <c r="AG96" s="18">
        <f t="shared" si="9"/>
        <v>3271405149.06216</v>
      </c>
      <c r="AH96" s="224"/>
      <c r="AI96" s="12"/>
      <c r="AJ96" s="13"/>
      <c r="AK96" s="13"/>
      <c r="AL96" s="13"/>
      <c r="AM96" s="13"/>
    </row>
    <row r="97" spans="1:39" ht="60.95" hidden="1" customHeight="1" x14ac:dyDescent="0.25">
      <c r="A97" s="632"/>
      <c r="B97" s="639"/>
      <c r="C97" s="639"/>
      <c r="D97" s="639"/>
      <c r="E97" s="209"/>
      <c r="F97" s="209"/>
      <c r="G97" s="78"/>
      <c r="H97" s="78"/>
      <c r="I97" s="108">
        <v>2</v>
      </c>
      <c r="J97" s="108" t="s">
        <v>359</v>
      </c>
      <c r="K97" s="108"/>
      <c r="L97" s="108" t="s">
        <v>360</v>
      </c>
      <c r="M97" s="25"/>
      <c r="N97" s="81"/>
      <c r="O97" s="25"/>
      <c r="P97" s="334"/>
      <c r="Q97" s="350"/>
      <c r="R97" s="26"/>
      <c r="S97" s="26"/>
      <c r="T97" s="220"/>
      <c r="U97" s="220"/>
      <c r="V97" s="27"/>
      <c r="W97" s="22">
        <v>517250000</v>
      </c>
      <c r="X97" s="29"/>
      <c r="Y97" s="18">
        <f t="shared" si="10"/>
        <v>588940850</v>
      </c>
      <c r="Z97" s="29"/>
      <c r="AA97" s="18">
        <f t="shared" si="6"/>
        <v>652899826.30999994</v>
      </c>
      <c r="AB97" s="29"/>
      <c r="AC97" s="18">
        <f t="shared" si="7"/>
        <v>719430318.61098897</v>
      </c>
      <c r="AD97" s="29"/>
      <c r="AE97" s="18">
        <f t="shared" si="8"/>
        <v>792884154.14117098</v>
      </c>
      <c r="AF97" s="220"/>
      <c r="AG97" s="18">
        <f t="shared" si="9"/>
        <v>3271405149.06216</v>
      </c>
      <c r="AH97" s="224"/>
      <c r="AI97" s="12"/>
      <c r="AJ97" s="13"/>
      <c r="AK97" s="13"/>
      <c r="AL97" s="13"/>
      <c r="AM97" s="13"/>
    </row>
    <row r="98" spans="1:39" ht="60.95" hidden="1" customHeight="1" x14ac:dyDescent="0.25">
      <c r="A98" s="632"/>
      <c r="B98" s="639"/>
      <c r="C98" s="639"/>
      <c r="D98" s="639"/>
      <c r="E98" s="209"/>
      <c r="F98" s="209"/>
      <c r="G98" s="78"/>
      <c r="H98" s="78"/>
      <c r="I98" s="108">
        <v>3</v>
      </c>
      <c r="J98" s="191" t="s">
        <v>361</v>
      </c>
      <c r="K98" s="191"/>
      <c r="L98" s="108" t="s">
        <v>362</v>
      </c>
      <c r="M98" s="25"/>
      <c r="N98" s="81"/>
      <c r="O98" s="25"/>
      <c r="P98" s="334"/>
      <c r="Q98" s="350"/>
      <c r="R98" s="26"/>
      <c r="S98" s="26"/>
      <c r="T98" s="220"/>
      <c r="U98" s="220"/>
      <c r="V98" s="27"/>
      <c r="W98" s="22">
        <v>517250000</v>
      </c>
      <c r="X98" s="29"/>
      <c r="Y98" s="18">
        <f t="shared" si="10"/>
        <v>588940850</v>
      </c>
      <c r="Z98" s="29"/>
      <c r="AA98" s="18">
        <f t="shared" si="6"/>
        <v>652899826.30999994</v>
      </c>
      <c r="AB98" s="29"/>
      <c r="AC98" s="18">
        <f t="shared" si="7"/>
        <v>719430318.61098897</v>
      </c>
      <c r="AD98" s="29"/>
      <c r="AE98" s="18">
        <f t="shared" si="8"/>
        <v>792884154.14117098</v>
      </c>
      <c r="AF98" s="220"/>
      <c r="AG98" s="18">
        <f t="shared" si="9"/>
        <v>3271405149.06216</v>
      </c>
      <c r="AH98" s="224"/>
      <c r="AI98" s="12"/>
      <c r="AJ98" s="13"/>
      <c r="AK98" s="13"/>
      <c r="AL98" s="13"/>
      <c r="AM98" s="13"/>
    </row>
    <row r="99" spans="1:39" ht="60.95" hidden="1" customHeight="1" x14ac:dyDescent="0.25">
      <c r="A99" s="632"/>
      <c r="B99" s="639"/>
      <c r="C99" s="639"/>
      <c r="D99" s="639"/>
      <c r="E99" s="209"/>
      <c r="F99" s="209"/>
      <c r="G99" s="78"/>
      <c r="H99" s="78"/>
      <c r="I99" s="108"/>
      <c r="J99" s="191"/>
      <c r="K99" s="191"/>
      <c r="L99" s="108" t="s">
        <v>363</v>
      </c>
      <c r="M99" s="25"/>
      <c r="N99" s="21"/>
      <c r="O99" s="25"/>
      <c r="P99" s="334"/>
      <c r="Q99" s="350"/>
      <c r="R99" s="26"/>
      <c r="S99" s="26"/>
      <c r="T99" s="220"/>
      <c r="U99" s="220"/>
      <c r="V99" s="27"/>
      <c r="W99" s="22">
        <v>517250000</v>
      </c>
      <c r="X99" s="29"/>
      <c r="Y99" s="18">
        <f t="shared" si="10"/>
        <v>588940850</v>
      </c>
      <c r="Z99" s="29"/>
      <c r="AA99" s="18">
        <f t="shared" si="6"/>
        <v>652899826.30999994</v>
      </c>
      <c r="AB99" s="29"/>
      <c r="AC99" s="18">
        <f t="shared" si="7"/>
        <v>719430318.61098897</v>
      </c>
      <c r="AD99" s="29"/>
      <c r="AE99" s="18">
        <f t="shared" si="8"/>
        <v>792884154.14117098</v>
      </c>
      <c r="AF99" s="220"/>
      <c r="AG99" s="18">
        <f t="shared" si="9"/>
        <v>3271405149.06216</v>
      </c>
      <c r="AH99" s="224"/>
      <c r="AI99" s="12"/>
      <c r="AJ99" s="13"/>
      <c r="AK99" s="13"/>
      <c r="AL99" s="13"/>
      <c r="AM99" s="13"/>
    </row>
    <row r="100" spans="1:39" ht="50.25" customHeight="1" x14ac:dyDescent="0.25">
      <c r="A100" s="632"/>
      <c r="B100" s="639"/>
      <c r="C100" s="639"/>
      <c r="D100" s="639"/>
      <c r="E100" s="124"/>
      <c r="F100" s="124"/>
      <c r="G100" s="51"/>
      <c r="H100" s="51"/>
      <c r="I100" s="125"/>
      <c r="J100" s="125"/>
      <c r="K100" s="125"/>
      <c r="L100" s="125" t="s">
        <v>364</v>
      </c>
      <c r="M100" s="44">
        <v>1</v>
      </c>
      <c r="N100" s="44" t="s">
        <v>365</v>
      </c>
      <c r="O100" s="193">
        <v>4</v>
      </c>
      <c r="P100" s="333" t="s">
        <v>477</v>
      </c>
      <c r="Q100" s="231"/>
      <c r="R100" s="729" t="s">
        <v>591</v>
      </c>
      <c r="S100" s="730"/>
      <c r="T100" s="50" t="s">
        <v>94</v>
      </c>
      <c r="U100" s="55" t="s">
        <v>366</v>
      </c>
      <c r="V100" s="50" t="str">
        <f>T100</f>
        <v>6 Kelurahan</v>
      </c>
      <c r="W100" s="22">
        <v>6375090000</v>
      </c>
      <c r="X100" s="50" t="str">
        <f>V100</f>
        <v>6 Kelurahan</v>
      </c>
      <c r="Y100" s="18">
        <f>(W100*13.86%)+W100</f>
        <v>7258677474</v>
      </c>
      <c r="Z100" s="50" t="str">
        <f>X100</f>
        <v>6 Kelurahan</v>
      </c>
      <c r="AA100" s="18">
        <f t="shared" si="6"/>
        <v>8046969847.6764002</v>
      </c>
      <c r="AB100" s="50" t="str">
        <f>Z100</f>
        <v>6 Kelurahan</v>
      </c>
      <c r="AC100" s="18">
        <f t="shared" si="7"/>
        <v>8866956075.1546249</v>
      </c>
      <c r="AD100" s="50" t="str">
        <f>AB100</f>
        <v>6 Kelurahan</v>
      </c>
      <c r="AE100" s="18">
        <f t="shared" si="8"/>
        <v>9772272290.4279118</v>
      </c>
      <c r="AF100" s="50" t="str">
        <f>AD100</f>
        <v>6 Kelurahan</v>
      </c>
      <c r="AG100" s="18">
        <f t="shared" si="9"/>
        <v>40319965687.258934</v>
      </c>
      <c r="AH100" s="228" t="s">
        <v>473</v>
      </c>
      <c r="AI100" s="199" t="s">
        <v>24</v>
      </c>
      <c r="AJ100" s="13"/>
      <c r="AK100" s="13"/>
      <c r="AL100" s="13"/>
      <c r="AM100" s="13"/>
    </row>
    <row r="101" spans="1:39" ht="50.25" customHeight="1" x14ac:dyDescent="0.25">
      <c r="A101" s="632"/>
      <c r="B101" s="639"/>
      <c r="C101" s="639"/>
      <c r="D101" s="639"/>
      <c r="E101" s="124"/>
      <c r="F101" s="124"/>
      <c r="G101" s="51"/>
      <c r="H101" s="51"/>
      <c r="I101" s="125"/>
      <c r="J101" s="125"/>
      <c r="K101" s="125"/>
      <c r="L101" s="125" t="s">
        <v>364</v>
      </c>
      <c r="M101" s="44">
        <v>1</v>
      </c>
      <c r="N101" s="44" t="s">
        <v>367</v>
      </c>
      <c r="O101" s="193">
        <v>5</v>
      </c>
      <c r="P101" s="333" t="s">
        <v>368</v>
      </c>
      <c r="Q101" s="231"/>
      <c r="R101" s="737" t="s">
        <v>533</v>
      </c>
      <c r="S101" s="738"/>
      <c r="T101" s="50" t="s">
        <v>475</v>
      </c>
      <c r="U101" s="55" t="s">
        <v>366</v>
      </c>
      <c r="V101" s="50" t="str">
        <f>T101</f>
        <v>520 Orang</v>
      </c>
      <c r="W101" s="22">
        <v>705170000</v>
      </c>
      <c r="X101" s="50" t="str">
        <f>V101</f>
        <v>520 Orang</v>
      </c>
      <c r="Y101" s="18">
        <f>(W101*10%)+W101</f>
        <v>775687000</v>
      </c>
      <c r="Z101" s="50" t="str">
        <f>X101</f>
        <v>520 Orang</v>
      </c>
      <c r="AA101" s="18">
        <f>(Y101*10.1%)+Y101</f>
        <v>854031387</v>
      </c>
      <c r="AB101" s="50" t="str">
        <f>Z101</f>
        <v>520 Orang</v>
      </c>
      <c r="AC101" s="18">
        <f>(AA101*10.1%)+AA101</f>
        <v>940288557.08700001</v>
      </c>
      <c r="AD101" s="50" t="str">
        <f>AB101</f>
        <v>520 Orang</v>
      </c>
      <c r="AE101" s="18">
        <f>(AC101*10%)+AC101-132506.14</f>
        <v>1034184906.6557001</v>
      </c>
      <c r="AF101" s="50" t="str">
        <f>AD101</f>
        <v>520 Orang</v>
      </c>
      <c r="AG101" s="18">
        <f t="shared" si="9"/>
        <v>4309361850.7426996</v>
      </c>
      <c r="AH101" s="228" t="s">
        <v>474</v>
      </c>
      <c r="AI101" s="199" t="s">
        <v>24</v>
      </c>
      <c r="AJ101" s="13"/>
      <c r="AK101" s="13"/>
      <c r="AL101" s="13"/>
      <c r="AM101" s="13"/>
    </row>
    <row r="102" spans="1:39" ht="42" customHeight="1" x14ac:dyDescent="0.25">
      <c r="A102" s="632"/>
      <c r="B102" s="639"/>
      <c r="C102" s="639"/>
      <c r="D102" s="639"/>
      <c r="E102" s="124"/>
      <c r="F102" s="124"/>
      <c r="G102" s="51"/>
      <c r="H102" s="51"/>
      <c r="I102" s="125"/>
      <c r="J102" s="125"/>
      <c r="K102" s="125"/>
      <c r="L102" s="125" t="s">
        <v>364</v>
      </c>
      <c r="M102" s="44">
        <v>1</v>
      </c>
      <c r="N102" s="44"/>
      <c r="O102" s="193"/>
      <c r="P102" s="333" t="s">
        <v>89</v>
      </c>
      <c r="Q102" s="231"/>
      <c r="R102" s="739"/>
      <c r="S102" s="740"/>
      <c r="T102" s="50" t="s">
        <v>476</v>
      </c>
      <c r="U102" s="55" t="s">
        <v>366</v>
      </c>
      <c r="V102" s="50" t="str">
        <f>T102</f>
        <v>6 Event</v>
      </c>
      <c r="W102" s="35">
        <v>611585000</v>
      </c>
      <c r="X102" s="50" t="str">
        <f>V102</f>
        <v>6 Event</v>
      </c>
      <c r="Y102" s="18">
        <f>(W102*13.86%)+W102+1636.65+5794082.78</f>
        <v>702146400.42999995</v>
      </c>
      <c r="Z102" s="50" t="str">
        <f>X102</f>
        <v>6 Event</v>
      </c>
      <c r="AA102" s="18">
        <f>(Y102*11%)+Y102+23956.15+5880733.31</f>
        <v>785287193.93729985</v>
      </c>
      <c r="AB102" s="50" t="str">
        <f>Z102</f>
        <v>6 Event</v>
      </c>
      <c r="AC102" s="18">
        <f>(AA102*10.19%)+AA102+768628.25</f>
        <v>866076587.24951065</v>
      </c>
      <c r="AD102" s="50" t="str">
        <f>AB102</f>
        <v>6 Event</v>
      </c>
      <c r="AE102" s="18">
        <f>(AC102*10.21%)+AC102+1974605.98</f>
        <v>956477612.78768575</v>
      </c>
      <c r="AF102" s="50" t="str">
        <f>AD102</f>
        <v>6 Event</v>
      </c>
      <c r="AG102" s="18">
        <f t="shared" ref="AG102" si="11">(AE102*5%)+AE102</f>
        <v>1004301493.42707</v>
      </c>
      <c r="AH102" s="228" t="s">
        <v>474</v>
      </c>
      <c r="AI102" s="199" t="s">
        <v>24</v>
      </c>
      <c r="AJ102" s="13"/>
      <c r="AK102" s="13"/>
      <c r="AL102" s="13"/>
      <c r="AM102" s="13"/>
    </row>
    <row r="103" spans="1:39" ht="30" hidden="1" customHeight="1" x14ac:dyDescent="0.25">
      <c r="A103" s="632"/>
      <c r="B103" s="639"/>
      <c r="C103" s="639"/>
      <c r="D103" s="639"/>
      <c r="E103" s="124"/>
      <c r="F103" s="124"/>
      <c r="G103" s="51"/>
      <c r="H103" s="51"/>
      <c r="I103" s="125"/>
      <c r="J103" s="125"/>
      <c r="K103" s="125"/>
      <c r="L103" s="125" t="s">
        <v>364</v>
      </c>
      <c r="M103" s="44">
        <v>1</v>
      </c>
      <c r="N103" s="44" t="s">
        <v>371</v>
      </c>
      <c r="O103" s="193"/>
      <c r="P103" s="333"/>
      <c r="Q103" s="231"/>
      <c r="R103" s="731" t="s">
        <v>490</v>
      </c>
      <c r="S103" s="732"/>
      <c r="T103" s="50"/>
      <c r="U103" s="55"/>
      <c r="V103" s="50"/>
      <c r="W103" s="35">
        <f>W102+W101+W100+W93+W19+W17+W16+W15+W14+W13+W12+W11</f>
        <v>11137027069.730005</v>
      </c>
      <c r="X103" s="50"/>
      <c r="Y103" s="35">
        <f>Y102+Y101+Y100+Y93+Y19+Y17+Y16+Y15+Y14+Y13+Y12+Y11</f>
        <v>12680195179.02458</v>
      </c>
      <c r="Z103" s="50"/>
      <c r="AA103" s="35">
        <f>AA102+AA101+AA100+AA93+AA19+AA17+AA16+AA15+AA14+AA13+AA12+AA11</f>
        <v>14058256848.687252</v>
      </c>
      <c r="AB103" s="50"/>
      <c r="AC103" s="35">
        <f>AC102+AC101+AC100+AC93+AC19+AC17+AC16+AC15+AC14+AC13+AC12+AC11</f>
        <v>15490843639.180178</v>
      </c>
      <c r="AD103" s="50"/>
      <c r="AE103" s="35">
        <f>AE102+AE101+AE100+AE93+AE19+AE17+AE16+AE15+AE14+AE13+AE12+AE11</f>
        <v>17072326268.610596</v>
      </c>
      <c r="AF103" s="50"/>
      <c r="AG103" s="35">
        <f>AG102+AG101+AG100+AG93+AG19+AG17+AG16+AG15+AG14+AG13+AG12+AG11</f>
        <v>67521377704.255173</v>
      </c>
      <c r="AH103" s="228"/>
      <c r="AI103" s="199"/>
      <c r="AJ103" s="13"/>
      <c r="AK103" s="13"/>
      <c r="AL103" s="13"/>
      <c r="AM103" s="13"/>
    </row>
    <row r="104" spans="1:39" ht="145.5" hidden="1" customHeight="1" x14ac:dyDescent="0.25">
      <c r="A104" s="632"/>
      <c r="B104" s="202">
        <v>5</v>
      </c>
      <c r="C104" s="631" t="s">
        <v>372</v>
      </c>
      <c r="D104" s="201">
        <v>1</v>
      </c>
      <c r="E104" s="203" t="s">
        <v>373</v>
      </c>
      <c r="F104" s="203"/>
      <c r="G104" s="94" t="s">
        <v>374</v>
      </c>
      <c r="H104" s="206" t="s">
        <v>50</v>
      </c>
      <c r="I104" s="206">
        <v>1</v>
      </c>
      <c r="J104" s="205" t="s">
        <v>375</v>
      </c>
      <c r="K104" s="205"/>
      <c r="L104" s="205" t="s">
        <v>376</v>
      </c>
      <c r="M104" s="206">
        <v>1</v>
      </c>
      <c r="N104" s="126" t="s">
        <v>377</v>
      </c>
      <c r="O104" s="198"/>
      <c r="P104" s="345" t="s">
        <v>378</v>
      </c>
      <c r="Q104" s="171"/>
      <c r="R104" s="733"/>
      <c r="S104" s="734"/>
      <c r="T104" s="128" t="s">
        <v>379</v>
      </c>
      <c r="U104" s="128" t="s">
        <v>379</v>
      </c>
      <c r="V104" s="129">
        <v>38.54</v>
      </c>
      <c r="W104" s="130">
        <v>300000</v>
      </c>
      <c r="X104" s="131">
        <v>57.8</v>
      </c>
      <c r="Y104" s="130">
        <v>330000</v>
      </c>
      <c r="Z104" s="128">
        <v>77.069999999999993</v>
      </c>
      <c r="AA104" s="130">
        <v>360000</v>
      </c>
      <c r="AB104" s="128">
        <v>100</v>
      </c>
      <c r="AC104" s="130">
        <v>400000</v>
      </c>
      <c r="AD104" s="128">
        <v>0</v>
      </c>
      <c r="AE104" s="130">
        <v>0</v>
      </c>
      <c r="AF104" s="128">
        <v>100</v>
      </c>
      <c r="AG104" s="130">
        <v>1390000</v>
      </c>
      <c r="AH104" s="132"/>
      <c r="AI104" s="133" t="s">
        <v>380</v>
      </c>
      <c r="AJ104" s="13"/>
      <c r="AK104" s="13"/>
      <c r="AL104" s="13"/>
      <c r="AM104" s="13"/>
    </row>
    <row r="105" spans="1:39" ht="160.5" hidden="1" customHeight="1" x14ac:dyDescent="0.25">
      <c r="A105" s="641"/>
      <c r="B105" s="209"/>
      <c r="C105" s="641"/>
      <c r="D105" s="209">
        <v>2</v>
      </c>
      <c r="E105" s="198" t="s">
        <v>381</v>
      </c>
      <c r="F105" s="198"/>
      <c r="G105" s="205" t="s">
        <v>382</v>
      </c>
      <c r="H105" s="206" t="s">
        <v>383</v>
      </c>
      <c r="I105" s="206">
        <v>2</v>
      </c>
      <c r="J105" s="205" t="s">
        <v>384</v>
      </c>
      <c r="K105" s="205"/>
      <c r="L105" s="205" t="s">
        <v>385</v>
      </c>
      <c r="M105" s="206">
        <v>2</v>
      </c>
      <c r="N105" s="125" t="s">
        <v>386</v>
      </c>
      <c r="O105" s="198"/>
      <c r="P105" s="345" t="s">
        <v>387</v>
      </c>
      <c r="Q105" s="171"/>
      <c r="R105" s="733"/>
      <c r="S105" s="734"/>
      <c r="T105" s="128">
        <v>0</v>
      </c>
      <c r="U105" s="128">
        <v>0</v>
      </c>
      <c r="V105" s="129">
        <v>3</v>
      </c>
      <c r="W105" s="130">
        <v>550000</v>
      </c>
      <c r="X105" s="128">
        <v>4</v>
      </c>
      <c r="Y105" s="130">
        <v>700000</v>
      </c>
      <c r="Z105" s="128">
        <v>4</v>
      </c>
      <c r="AA105" s="130">
        <v>730000</v>
      </c>
      <c r="AB105" s="128">
        <v>4</v>
      </c>
      <c r="AC105" s="130">
        <v>750000</v>
      </c>
      <c r="AD105" s="128">
        <v>2</v>
      </c>
      <c r="AE105" s="130">
        <v>400000</v>
      </c>
      <c r="AF105" s="128">
        <v>17</v>
      </c>
      <c r="AG105" s="130">
        <v>3130000</v>
      </c>
      <c r="AH105" s="132"/>
      <c r="AI105" s="133" t="s">
        <v>389</v>
      </c>
      <c r="AJ105" s="13"/>
      <c r="AK105" s="13"/>
      <c r="AL105" s="13"/>
      <c r="AM105" s="13"/>
    </row>
    <row r="106" spans="1:39" ht="34.5" hidden="1" customHeight="1" x14ac:dyDescent="0.25">
      <c r="A106" s="607" t="s">
        <v>390</v>
      </c>
      <c r="B106" s="202">
        <v>1</v>
      </c>
      <c r="C106" s="607" t="s">
        <v>391</v>
      </c>
      <c r="D106" s="201">
        <v>1</v>
      </c>
      <c r="E106" s="607" t="s">
        <v>392</v>
      </c>
      <c r="F106" s="189"/>
      <c r="G106" s="631" t="s">
        <v>393</v>
      </c>
      <c r="H106" s="631" t="s">
        <v>394</v>
      </c>
      <c r="I106" s="189">
        <v>1</v>
      </c>
      <c r="J106" s="631" t="s">
        <v>395</v>
      </c>
      <c r="K106" s="201"/>
      <c r="L106" s="607" t="s">
        <v>396</v>
      </c>
      <c r="M106" s="607">
        <v>1</v>
      </c>
      <c r="N106" s="607" t="s">
        <v>397</v>
      </c>
      <c r="O106" s="205"/>
      <c r="P106" s="14"/>
      <c r="Q106" s="13"/>
      <c r="R106" s="733"/>
      <c r="S106" s="734"/>
      <c r="V106" s="14"/>
      <c r="AH106" s="14"/>
      <c r="AI106" s="14"/>
      <c r="AJ106" s="13"/>
      <c r="AK106" s="13"/>
      <c r="AL106" s="13"/>
      <c r="AM106" s="13"/>
    </row>
    <row r="107" spans="1:39" ht="34.5" hidden="1" customHeight="1" x14ac:dyDescent="0.25">
      <c r="A107" s="608"/>
      <c r="B107" s="202"/>
      <c r="C107" s="608"/>
      <c r="D107" s="202"/>
      <c r="E107" s="608"/>
      <c r="F107" s="190"/>
      <c r="G107" s="632"/>
      <c r="H107" s="632"/>
      <c r="I107" s="190"/>
      <c r="J107" s="632"/>
      <c r="K107" s="202"/>
      <c r="L107" s="608"/>
      <c r="M107" s="608"/>
      <c r="N107" s="608"/>
      <c r="O107" s="205"/>
      <c r="P107" s="14"/>
      <c r="Q107" s="13"/>
      <c r="R107" s="733"/>
      <c r="S107" s="734"/>
      <c r="V107" s="14"/>
      <c r="AH107" s="14"/>
      <c r="AI107" s="14"/>
      <c r="AJ107" s="13"/>
      <c r="AK107" s="13"/>
      <c r="AL107" s="13"/>
      <c r="AM107" s="13"/>
    </row>
    <row r="108" spans="1:39" ht="34.5" hidden="1" customHeight="1" x14ac:dyDescent="0.25">
      <c r="A108" s="608"/>
      <c r="B108" s="202"/>
      <c r="C108" s="608"/>
      <c r="D108" s="202"/>
      <c r="E108" s="608"/>
      <c r="F108" s="190"/>
      <c r="G108" s="632"/>
      <c r="H108" s="632"/>
      <c r="I108" s="190"/>
      <c r="J108" s="632"/>
      <c r="K108" s="202"/>
      <c r="L108" s="608"/>
      <c r="M108" s="608"/>
      <c r="N108" s="608"/>
      <c r="O108" s="205"/>
      <c r="P108" s="14"/>
      <c r="Q108" s="13"/>
      <c r="R108" s="733"/>
      <c r="S108" s="734"/>
      <c r="V108" s="14"/>
      <c r="AH108" s="14"/>
      <c r="AI108" s="14"/>
      <c r="AJ108" s="13"/>
      <c r="AK108" s="13"/>
      <c r="AL108" s="13"/>
      <c r="AM108" s="13"/>
    </row>
    <row r="109" spans="1:39" ht="34.5" hidden="1" customHeight="1" x14ac:dyDescent="0.25">
      <c r="A109" s="608"/>
      <c r="B109" s="202"/>
      <c r="C109" s="608"/>
      <c r="D109" s="202"/>
      <c r="E109" s="608"/>
      <c r="F109" s="190"/>
      <c r="G109" s="632"/>
      <c r="H109" s="632"/>
      <c r="I109" s="190"/>
      <c r="J109" s="641"/>
      <c r="K109" s="209"/>
      <c r="L109" s="611"/>
      <c r="M109" s="611"/>
      <c r="N109" s="611"/>
      <c r="O109" s="205"/>
      <c r="P109" s="14"/>
      <c r="Q109" s="13"/>
      <c r="R109" s="733"/>
      <c r="S109" s="734"/>
      <c r="V109" s="14"/>
      <c r="AH109" s="14"/>
      <c r="AJ109" s="13"/>
      <c r="AK109" s="13"/>
      <c r="AL109" s="13"/>
      <c r="AM109" s="13"/>
    </row>
    <row r="110" spans="1:39" ht="79.5" hidden="1" customHeight="1" x14ac:dyDescent="0.25">
      <c r="A110" s="608"/>
      <c r="B110" s="202"/>
      <c r="C110" s="608"/>
      <c r="D110" s="202"/>
      <c r="E110" s="608"/>
      <c r="F110" s="190"/>
      <c r="G110" s="205" t="s">
        <v>398</v>
      </c>
      <c r="H110" s="206" t="s">
        <v>72</v>
      </c>
      <c r="I110" s="206">
        <v>2</v>
      </c>
      <c r="J110" s="205" t="s">
        <v>399</v>
      </c>
      <c r="K110" s="205"/>
      <c r="L110" s="51" t="s">
        <v>400</v>
      </c>
      <c r="M110" s="207" t="s">
        <v>401</v>
      </c>
      <c r="N110" s="51" t="s">
        <v>402</v>
      </c>
      <c r="O110" s="52"/>
      <c r="P110" s="345" t="s">
        <v>403</v>
      </c>
      <c r="Q110" s="171"/>
      <c r="R110" s="733"/>
      <c r="S110" s="734"/>
      <c r="T110" s="135">
        <v>1.7</v>
      </c>
      <c r="U110" s="135">
        <v>1.7</v>
      </c>
      <c r="V110" s="136">
        <v>1.8</v>
      </c>
      <c r="W110" s="137">
        <v>6517566</v>
      </c>
      <c r="X110" s="138">
        <v>1.9</v>
      </c>
      <c r="Y110" s="137">
        <f>W110+W110*10%</f>
        <v>7169322.5999999996</v>
      </c>
      <c r="Z110" s="139">
        <v>2</v>
      </c>
      <c r="AA110" s="137">
        <f>Y110+Y110*10%</f>
        <v>7886254.8599999994</v>
      </c>
      <c r="AB110" s="139">
        <v>2.1</v>
      </c>
      <c r="AC110" s="137">
        <f>AA110+AA110*10%</f>
        <v>8674880.345999999</v>
      </c>
      <c r="AD110" s="139">
        <v>2.2000000000000002</v>
      </c>
      <c r="AE110" s="137">
        <f>AC110+AC110*10%</f>
        <v>9542368.3805999979</v>
      </c>
      <c r="AF110" s="139">
        <v>2.2000000000000002</v>
      </c>
      <c r="AG110" s="140">
        <f>W110+Y110+AA110+AC110+AE110</f>
        <v>39790392.1866</v>
      </c>
      <c r="AH110" s="132" t="s">
        <v>404</v>
      </c>
      <c r="AI110" s="141" t="s">
        <v>405</v>
      </c>
      <c r="AJ110" s="13"/>
      <c r="AK110" s="13"/>
      <c r="AL110" s="13"/>
      <c r="AM110" s="13"/>
    </row>
    <row r="111" spans="1:39" ht="45.75" hidden="1" customHeight="1" x14ac:dyDescent="0.25">
      <c r="A111" s="608"/>
      <c r="B111" s="202"/>
      <c r="C111" s="608"/>
      <c r="D111" s="202"/>
      <c r="E111" s="608"/>
      <c r="F111" s="190"/>
      <c r="G111" s="205"/>
      <c r="H111" s="206"/>
      <c r="I111" s="206"/>
      <c r="J111" s="201"/>
      <c r="K111" s="201"/>
      <c r="L111" s="51"/>
      <c r="M111" s="207"/>
      <c r="N111" s="51"/>
      <c r="O111" s="52"/>
      <c r="P111" s="345" t="s">
        <v>406</v>
      </c>
      <c r="Q111" s="171"/>
      <c r="R111" s="733"/>
      <c r="S111" s="734"/>
      <c r="T111" s="135"/>
      <c r="U111" s="135"/>
      <c r="V111" s="136"/>
      <c r="W111" s="137"/>
      <c r="X111" s="138"/>
      <c r="Y111" s="137"/>
      <c r="Z111" s="139"/>
      <c r="AA111" s="137"/>
      <c r="AB111" s="139"/>
      <c r="AC111" s="137"/>
      <c r="AD111" s="139"/>
      <c r="AE111" s="137"/>
      <c r="AF111" s="139"/>
      <c r="AG111" s="140"/>
      <c r="AH111" s="132"/>
      <c r="AI111" s="141" t="s">
        <v>405</v>
      </c>
      <c r="AJ111" s="13"/>
      <c r="AK111" s="13"/>
      <c r="AL111" s="13"/>
      <c r="AM111" s="13"/>
    </row>
    <row r="112" spans="1:39" ht="108" hidden="1" customHeight="1" x14ac:dyDescent="0.25">
      <c r="A112" s="608"/>
      <c r="B112" s="202"/>
      <c r="C112" s="608"/>
      <c r="D112" s="202"/>
      <c r="E112" s="608"/>
      <c r="F112" s="190"/>
      <c r="G112" s="205"/>
      <c r="H112" s="206"/>
      <c r="I112" s="206"/>
      <c r="J112" s="201"/>
      <c r="K112" s="201"/>
      <c r="L112" s="51"/>
      <c r="M112" s="207"/>
      <c r="N112" s="51"/>
      <c r="O112" s="52"/>
      <c r="P112" s="345" t="s">
        <v>407</v>
      </c>
      <c r="Q112" s="171"/>
      <c r="R112" s="733"/>
      <c r="S112" s="734"/>
      <c r="T112" s="135"/>
      <c r="U112" s="135"/>
      <c r="V112" s="136"/>
      <c r="W112" s="137"/>
      <c r="X112" s="138"/>
      <c r="Y112" s="137"/>
      <c r="Z112" s="139"/>
      <c r="AA112" s="137"/>
      <c r="AB112" s="139"/>
      <c r="AC112" s="137"/>
      <c r="AD112" s="139"/>
      <c r="AE112" s="137"/>
      <c r="AF112" s="139"/>
      <c r="AG112" s="140"/>
      <c r="AH112" s="132"/>
      <c r="AI112" s="141" t="s">
        <v>405</v>
      </c>
      <c r="AJ112" s="13"/>
      <c r="AK112" s="13"/>
      <c r="AL112" s="13"/>
      <c r="AM112" s="13"/>
    </row>
    <row r="113" spans="1:39" ht="108" hidden="1" customHeight="1" x14ac:dyDescent="0.25">
      <c r="A113" s="608"/>
      <c r="B113" s="202"/>
      <c r="C113" s="608"/>
      <c r="D113" s="202"/>
      <c r="E113" s="608"/>
      <c r="F113" s="190"/>
      <c r="G113" s="205"/>
      <c r="H113" s="206"/>
      <c r="I113" s="206"/>
      <c r="J113" s="201"/>
      <c r="K113" s="201"/>
      <c r="L113" s="51"/>
      <c r="M113" s="207"/>
      <c r="N113" s="51"/>
      <c r="O113" s="52"/>
      <c r="P113" s="345" t="s">
        <v>409</v>
      </c>
      <c r="Q113" s="171"/>
      <c r="R113" s="733"/>
      <c r="S113" s="734"/>
      <c r="T113" s="135">
        <v>0</v>
      </c>
      <c r="U113" s="135">
        <v>0</v>
      </c>
      <c r="V113" s="136"/>
      <c r="W113" s="137"/>
      <c r="X113" s="138"/>
      <c r="Y113" s="137"/>
      <c r="Z113" s="139"/>
      <c r="AA113" s="137"/>
      <c r="AB113" s="139"/>
      <c r="AC113" s="137"/>
      <c r="AD113" s="139"/>
      <c r="AE113" s="137"/>
      <c r="AF113" s="139"/>
      <c r="AG113" s="140"/>
      <c r="AH113" s="132"/>
      <c r="AI113" s="141" t="s">
        <v>405</v>
      </c>
      <c r="AJ113" s="13"/>
      <c r="AK113" s="13"/>
      <c r="AL113" s="13"/>
      <c r="AM113" s="13"/>
    </row>
    <row r="114" spans="1:39" ht="96" hidden="1" customHeight="1" x14ac:dyDescent="0.25">
      <c r="A114" s="611"/>
      <c r="B114" s="202"/>
      <c r="C114" s="611"/>
      <c r="D114" s="202"/>
      <c r="E114" s="611"/>
      <c r="F114" s="191"/>
      <c r="G114" s="205"/>
      <c r="H114" s="206"/>
      <c r="I114" s="206">
        <v>3</v>
      </c>
      <c r="J114" s="201" t="s">
        <v>411</v>
      </c>
      <c r="K114" s="201"/>
      <c r="L114" s="205" t="s">
        <v>412</v>
      </c>
      <c r="M114" s="206">
        <v>1</v>
      </c>
      <c r="N114" s="205" t="s">
        <v>413</v>
      </c>
      <c r="O114" s="205"/>
      <c r="P114" s="345" t="s">
        <v>414</v>
      </c>
      <c r="Q114" s="171"/>
      <c r="R114" s="733"/>
      <c r="S114" s="734"/>
      <c r="T114" s="212">
        <f>76+43+727</f>
        <v>846</v>
      </c>
      <c r="U114" s="212">
        <f>76+43+727</f>
        <v>846</v>
      </c>
      <c r="V114" s="143">
        <f>T114+25+5+5</f>
        <v>881</v>
      </c>
      <c r="W114" s="144">
        <v>16665</v>
      </c>
      <c r="X114" s="145">
        <f>V114+25</f>
        <v>906</v>
      </c>
      <c r="Y114" s="144">
        <v>19245</v>
      </c>
      <c r="Z114" s="145">
        <f>X114+25</f>
        <v>931</v>
      </c>
      <c r="AA114" s="144">
        <v>21565</v>
      </c>
      <c r="AB114" s="145">
        <f>Z114+25</f>
        <v>956</v>
      </c>
      <c r="AC114" s="144">
        <v>23015</v>
      </c>
      <c r="AD114" s="145">
        <f>AB114+25</f>
        <v>981</v>
      </c>
      <c r="AE114" s="144">
        <v>22545</v>
      </c>
      <c r="AF114" s="212">
        <v>25</v>
      </c>
      <c r="AG114" s="144">
        <f>AE114+AC114+AA114+Y114+W114</f>
        <v>103035</v>
      </c>
      <c r="AH114" s="132" t="s">
        <v>416</v>
      </c>
      <c r="AI114" s="142" t="s">
        <v>243</v>
      </c>
      <c r="AJ114" s="13"/>
      <c r="AK114" s="13"/>
      <c r="AL114" s="13"/>
      <c r="AM114" s="13"/>
    </row>
    <row r="115" spans="1:39" ht="95.25" hidden="1" customHeight="1" x14ac:dyDescent="0.25">
      <c r="A115" s="607" t="s">
        <v>417</v>
      </c>
      <c r="B115" s="201">
        <v>1</v>
      </c>
      <c r="C115" s="607" t="s">
        <v>418</v>
      </c>
      <c r="D115" s="201">
        <v>1</v>
      </c>
      <c r="E115" s="607" t="s">
        <v>419</v>
      </c>
      <c r="F115" s="189"/>
      <c r="G115" s="78" t="s">
        <v>420</v>
      </c>
      <c r="H115" s="206" t="s">
        <v>324</v>
      </c>
      <c r="I115" s="15">
        <v>1</v>
      </c>
      <c r="J115" s="189" t="s">
        <v>421</v>
      </c>
      <c r="K115" s="189"/>
      <c r="L115" s="189" t="s">
        <v>422</v>
      </c>
      <c r="M115" s="189">
        <v>1</v>
      </c>
      <c r="N115" s="205" t="s">
        <v>423</v>
      </c>
      <c r="O115" s="205"/>
      <c r="P115" s="346" t="s">
        <v>424</v>
      </c>
      <c r="Q115" s="348"/>
      <c r="R115" s="733"/>
      <c r="S115" s="734"/>
      <c r="T115" s="146" t="s">
        <v>426</v>
      </c>
      <c r="U115" s="146" t="s">
        <v>426</v>
      </c>
      <c r="V115" s="147">
        <v>250</v>
      </c>
      <c r="W115" s="148">
        <v>3387</v>
      </c>
      <c r="X115" s="149">
        <v>300</v>
      </c>
      <c r="Y115" s="148">
        <f>3725</f>
        <v>3725</v>
      </c>
      <c r="Z115" s="149">
        <v>350</v>
      </c>
      <c r="AA115" s="148">
        <v>4098</v>
      </c>
      <c r="AB115" s="149">
        <v>400</v>
      </c>
      <c r="AC115" s="148">
        <v>4508</v>
      </c>
      <c r="AD115" s="149">
        <v>450</v>
      </c>
      <c r="AE115" s="148">
        <v>4959</v>
      </c>
      <c r="AF115" s="149">
        <f>915+V115+X115+Z115+AB115+AD115</f>
        <v>2665</v>
      </c>
      <c r="AG115" s="148"/>
      <c r="AH115" s="150" t="s">
        <v>427</v>
      </c>
      <c r="AI115" s="141" t="s">
        <v>428</v>
      </c>
      <c r="AJ115" s="13"/>
      <c r="AK115" s="13"/>
      <c r="AL115" s="13"/>
      <c r="AM115" s="13"/>
    </row>
    <row r="116" spans="1:39" ht="41.25" hidden="1" customHeight="1" x14ac:dyDescent="0.25">
      <c r="A116" s="608"/>
      <c r="B116" s="202"/>
      <c r="C116" s="608"/>
      <c r="D116" s="202"/>
      <c r="E116" s="608"/>
      <c r="F116" s="190"/>
      <c r="G116" s="205"/>
      <c r="H116" s="206"/>
      <c r="I116" s="20">
        <v>2</v>
      </c>
      <c r="J116" s="631" t="s">
        <v>429</v>
      </c>
      <c r="K116" s="201"/>
      <c r="L116" s="631" t="s">
        <v>430</v>
      </c>
      <c r="M116" s="15">
        <v>1</v>
      </c>
      <c r="N116" s="78" t="s">
        <v>431</v>
      </c>
      <c r="O116" s="78"/>
      <c r="P116" s="345" t="s">
        <v>432</v>
      </c>
      <c r="Q116" s="171"/>
      <c r="R116" s="733"/>
      <c r="S116" s="734"/>
      <c r="T116" s="206" t="s">
        <v>434</v>
      </c>
      <c r="U116" s="206" t="s">
        <v>434</v>
      </c>
      <c r="V116" s="151" t="s">
        <v>435</v>
      </c>
      <c r="W116" s="152">
        <v>1190000000</v>
      </c>
      <c r="X116" s="153" t="s">
        <v>436</v>
      </c>
      <c r="Y116" s="152">
        <f>W116+(W116*0.1)</f>
        <v>1309000000</v>
      </c>
      <c r="Z116" s="153" t="s">
        <v>437</v>
      </c>
      <c r="AA116" s="152">
        <f>Y116+(Y116*0.1)</f>
        <v>1439900000</v>
      </c>
      <c r="AB116" s="153" t="s">
        <v>438</v>
      </c>
      <c r="AC116" s="152">
        <f>AA116+(AA116*0.1)</f>
        <v>1583890000</v>
      </c>
      <c r="AD116" s="153" t="s">
        <v>439</v>
      </c>
      <c r="AE116" s="152">
        <f>AC116+(AC116*0.1)</f>
        <v>1742279000</v>
      </c>
      <c r="AF116" s="206"/>
      <c r="AG116" s="152"/>
      <c r="AH116" s="132" t="s">
        <v>440</v>
      </c>
      <c r="AI116" s="141" t="s">
        <v>441</v>
      </c>
      <c r="AJ116" s="13"/>
      <c r="AK116" s="13"/>
      <c r="AL116" s="13"/>
      <c r="AM116" s="13"/>
    </row>
    <row r="117" spans="1:39" s="154" customFormat="1" ht="30.75" hidden="1" customHeight="1" x14ac:dyDescent="0.25">
      <c r="A117" s="608"/>
      <c r="B117" s="202"/>
      <c r="C117" s="608"/>
      <c r="D117" s="202"/>
      <c r="E117" s="611"/>
      <c r="F117" s="191"/>
      <c r="G117" s="205"/>
      <c r="H117" s="206"/>
      <c r="I117" s="108"/>
      <c r="J117" s="661"/>
      <c r="K117" s="226"/>
      <c r="L117" s="661"/>
      <c r="M117" s="108">
        <v>2</v>
      </c>
      <c r="N117" s="78" t="s">
        <v>442</v>
      </c>
      <c r="O117" s="78"/>
      <c r="P117" s="345" t="s">
        <v>443</v>
      </c>
      <c r="Q117" s="171"/>
      <c r="R117" s="733"/>
      <c r="S117" s="734"/>
      <c r="T117" s="206"/>
      <c r="U117" s="206"/>
      <c r="V117" s="151"/>
      <c r="W117" s="152">
        <v>450</v>
      </c>
      <c r="X117" s="153"/>
      <c r="Y117" s="152">
        <v>500</v>
      </c>
      <c r="Z117" s="153"/>
      <c r="AA117" s="152">
        <v>550</v>
      </c>
      <c r="AB117" s="153"/>
      <c r="AC117" s="152">
        <v>600</v>
      </c>
      <c r="AD117" s="153"/>
      <c r="AE117" s="152">
        <v>650</v>
      </c>
      <c r="AF117" s="206"/>
      <c r="AG117" s="152"/>
      <c r="AH117" s="132" t="s">
        <v>416</v>
      </c>
      <c r="AI117" s="141" t="s">
        <v>243</v>
      </c>
      <c r="AJ117" s="13"/>
      <c r="AK117" s="13"/>
      <c r="AL117" s="13"/>
      <c r="AM117" s="13"/>
    </row>
    <row r="118" spans="1:39" s="154" customFormat="1" ht="95.25" hidden="1" customHeight="1" x14ac:dyDescent="0.25">
      <c r="A118" s="611"/>
      <c r="B118" s="202"/>
      <c r="C118" s="611"/>
      <c r="D118" s="202">
        <v>2</v>
      </c>
      <c r="E118" s="205" t="s">
        <v>444</v>
      </c>
      <c r="F118" s="205"/>
      <c r="G118" s="205"/>
      <c r="H118" s="206"/>
      <c r="I118" s="206">
        <v>1</v>
      </c>
      <c r="J118" s="125" t="s">
        <v>445</v>
      </c>
      <c r="K118" s="125"/>
      <c r="L118" s="51" t="s">
        <v>446</v>
      </c>
      <c r="M118" s="206">
        <v>1</v>
      </c>
      <c r="N118" s="78" t="s">
        <v>447</v>
      </c>
      <c r="O118" s="78"/>
      <c r="P118" s="345"/>
      <c r="Q118" s="171"/>
      <c r="R118" s="733"/>
      <c r="S118" s="734"/>
      <c r="T118" s="206"/>
      <c r="U118" s="206"/>
      <c r="V118" s="151"/>
      <c r="W118" s="152"/>
      <c r="X118" s="153"/>
      <c r="Y118" s="152"/>
      <c r="Z118" s="153"/>
      <c r="AA118" s="152"/>
      <c r="AB118" s="153"/>
      <c r="AC118" s="152"/>
      <c r="AD118" s="153"/>
      <c r="AE118" s="152"/>
      <c r="AF118" s="206"/>
      <c r="AG118" s="152"/>
      <c r="AH118" s="132"/>
      <c r="AI118" s="141"/>
      <c r="AJ118" s="13"/>
      <c r="AK118" s="13"/>
      <c r="AL118" s="13"/>
      <c r="AM118" s="13"/>
    </row>
    <row r="119" spans="1:39" ht="372" hidden="1" customHeight="1" x14ac:dyDescent="0.25">
      <c r="A119" s="201" t="s">
        <v>448</v>
      </c>
      <c r="B119" s="607">
        <v>1</v>
      </c>
      <c r="C119" s="631" t="s">
        <v>449</v>
      </c>
      <c r="D119" s="15">
        <v>1</v>
      </c>
      <c r="E119" s="78" t="s">
        <v>450</v>
      </c>
      <c r="F119" s="78"/>
      <c r="G119" s="206" t="s">
        <v>451</v>
      </c>
      <c r="H119" s="206" t="s">
        <v>452</v>
      </c>
      <c r="I119" s="15">
        <v>1</v>
      </c>
      <c r="J119" s="205" t="s">
        <v>453</v>
      </c>
      <c r="K119" s="115"/>
      <c r="L119" s="68" t="s">
        <v>454</v>
      </c>
      <c r="M119" s="206">
        <v>1</v>
      </c>
      <c r="N119" s="198" t="s">
        <v>455</v>
      </c>
      <c r="O119" s="205"/>
      <c r="P119" s="345" t="s">
        <v>456</v>
      </c>
      <c r="Q119" s="171"/>
      <c r="R119" s="733"/>
      <c r="S119" s="734"/>
      <c r="T119" s="206"/>
      <c r="U119" s="206"/>
      <c r="V119" s="151"/>
      <c r="W119" s="152"/>
      <c r="X119" s="153"/>
      <c r="Y119" s="152"/>
      <c r="Z119" s="153"/>
      <c r="AA119" s="152"/>
      <c r="AB119" s="153"/>
      <c r="AC119" s="152"/>
      <c r="AD119" s="153"/>
      <c r="AE119" s="152"/>
      <c r="AF119" s="206"/>
      <c r="AG119" s="152"/>
      <c r="AH119" s="155" t="s">
        <v>457</v>
      </c>
      <c r="AI119" s="141" t="s">
        <v>458</v>
      </c>
      <c r="AJ119" s="13"/>
      <c r="AK119" s="13"/>
      <c r="AL119" s="13"/>
      <c r="AM119" s="13"/>
    </row>
    <row r="120" spans="1:39" ht="121.5" hidden="1" customHeight="1" x14ac:dyDescent="0.25">
      <c r="A120" s="202"/>
      <c r="B120" s="608"/>
      <c r="C120" s="632"/>
      <c r="D120" s="20">
        <v>2</v>
      </c>
      <c r="E120" s="78" t="s">
        <v>459</v>
      </c>
      <c r="F120" s="78"/>
      <c r="G120" s="206"/>
      <c r="H120" s="206"/>
      <c r="I120" s="20">
        <v>1</v>
      </c>
      <c r="J120" s="78" t="s">
        <v>460</v>
      </c>
      <c r="K120" s="78"/>
      <c r="L120" s="205" t="s">
        <v>461</v>
      </c>
      <c r="M120" s="206">
        <v>1</v>
      </c>
      <c r="N120" s="205" t="s">
        <v>462</v>
      </c>
      <c r="O120" s="205"/>
      <c r="P120" s="345" t="s">
        <v>463</v>
      </c>
      <c r="Q120" s="171"/>
      <c r="R120" s="733"/>
      <c r="S120" s="734"/>
      <c r="T120" s="206"/>
      <c r="U120" s="206"/>
      <c r="V120" s="151"/>
      <c r="W120" s="152"/>
      <c r="X120" s="153"/>
      <c r="Y120" s="152"/>
      <c r="Z120" s="153"/>
      <c r="AA120" s="152"/>
      <c r="AB120" s="153"/>
      <c r="AC120" s="152"/>
      <c r="AD120" s="153"/>
      <c r="AE120" s="152"/>
      <c r="AF120" s="206"/>
      <c r="AG120" s="152"/>
      <c r="AH120" s="132" t="s">
        <v>464</v>
      </c>
      <c r="AI120" s="141" t="s">
        <v>458</v>
      </c>
      <c r="AJ120" s="13"/>
      <c r="AK120" s="13"/>
      <c r="AL120" s="13"/>
      <c r="AM120" s="13"/>
    </row>
    <row r="121" spans="1:39" ht="67.5" hidden="1" customHeight="1" x14ac:dyDescent="0.25">
      <c r="A121" s="202"/>
      <c r="B121" s="611"/>
      <c r="C121" s="632"/>
      <c r="D121" s="108">
        <v>3</v>
      </c>
      <c r="E121" s="78" t="s">
        <v>465</v>
      </c>
      <c r="F121" s="78"/>
      <c r="G121" s="206"/>
      <c r="H121" s="206"/>
      <c r="I121" s="108">
        <v>1</v>
      </c>
      <c r="J121" s="78" t="s">
        <v>466</v>
      </c>
      <c r="K121" s="78"/>
      <c r="L121" s="206" t="s">
        <v>454</v>
      </c>
      <c r="M121" s="206">
        <v>1</v>
      </c>
      <c r="N121" s="205" t="s">
        <v>467</v>
      </c>
      <c r="O121" s="205"/>
      <c r="P121" s="345" t="s">
        <v>468</v>
      </c>
      <c r="Q121" s="171"/>
      <c r="R121" s="733"/>
      <c r="S121" s="734"/>
      <c r="T121" s="206"/>
      <c r="U121" s="206"/>
      <c r="V121" s="151"/>
      <c r="W121" s="152"/>
      <c r="X121" s="153"/>
      <c r="Y121" s="152"/>
      <c r="Z121" s="153"/>
      <c r="AA121" s="152"/>
      <c r="AB121" s="153"/>
      <c r="AC121" s="152"/>
      <c r="AD121" s="153"/>
      <c r="AE121" s="152"/>
      <c r="AF121" s="206"/>
      <c r="AG121" s="152"/>
      <c r="AH121" s="132"/>
      <c r="AI121" s="141" t="s">
        <v>469</v>
      </c>
      <c r="AJ121" s="13"/>
      <c r="AK121" s="13"/>
      <c r="AL121" s="13"/>
      <c r="AM121" s="13"/>
    </row>
    <row r="122" spans="1:39" ht="12" hidden="1" customHeight="1" x14ac:dyDescent="0.25">
      <c r="A122" s="202"/>
      <c r="B122" s="202"/>
      <c r="C122" s="632"/>
      <c r="D122" s="202"/>
      <c r="E122" s="78"/>
      <c r="F122" s="78"/>
      <c r="G122" s="206"/>
      <c r="H122" s="206"/>
      <c r="I122" s="206"/>
      <c r="J122" s="78"/>
      <c r="K122" s="78"/>
      <c r="L122" s="206"/>
      <c r="M122" s="206"/>
      <c r="N122" s="72"/>
      <c r="O122" s="205"/>
      <c r="P122" s="345"/>
      <c r="Q122" s="171"/>
      <c r="R122" s="733"/>
      <c r="S122" s="734"/>
      <c r="T122" s="206"/>
      <c r="U122" s="206"/>
      <c r="V122" s="151"/>
      <c r="W122" s="152"/>
      <c r="X122" s="153"/>
      <c r="Y122" s="152"/>
      <c r="Z122" s="153"/>
      <c r="AA122" s="152"/>
      <c r="AB122" s="153"/>
      <c r="AC122" s="152"/>
      <c r="AD122" s="153"/>
      <c r="AE122" s="152"/>
      <c r="AF122" s="206"/>
      <c r="AG122" s="152"/>
      <c r="AH122" s="132"/>
      <c r="AI122" s="141"/>
      <c r="AJ122" s="13"/>
      <c r="AK122" s="13"/>
      <c r="AL122" s="13"/>
      <c r="AM122" s="13"/>
    </row>
    <row r="123" spans="1:39" ht="12" hidden="1" customHeight="1" x14ac:dyDescent="0.25">
      <c r="A123" s="202"/>
      <c r="B123" s="202"/>
      <c r="C123" s="632"/>
      <c r="D123" s="202"/>
      <c r="E123" s="78"/>
      <c r="F123" s="78"/>
      <c r="G123" s="206"/>
      <c r="H123" s="206"/>
      <c r="I123" s="206"/>
      <c r="J123" s="78"/>
      <c r="K123" s="78"/>
      <c r="L123" s="206"/>
      <c r="M123" s="206"/>
      <c r="N123" s="205"/>
      <c r="O123" s="205"/>
      <c r="P123" s="345"/>
      <c r="Q123" s="171"/>
      <c r="R123" s="733"/>
      <c r="S123" s="734"/>
      <c r="T123" s="206"/>
      <c r="U123" s="206"/>
      <c r="V123" s="151"/>
      <c r="W123" s="152"/>
      <c r="X123" s="153"/>
      <c r="Y123" s="152"/>
      <c r="Z123" s="153"/>
      <c r="AA123" s="152"/>
      <c r="AB123" s="153"/>
      <c r="AC123" s="152"/>
      <c r="AD123" s="153"/>
      <c r="AE123" s="152"/>
      <c r="AF123" s="206"/>
      <c r="AG123" s="152"/>
      <c r="AH123" s="132"/>
      <c r="AI123" s="141"/>
      <c r="AJ123" s="13"/>
      <c r="AK123" s="13"/>
      <c r="AL123" s="13"/>
      <c r="AM123" s="13"/>
    </row>
    <row r="124" spans="1:39" ht="9.75" hidden="1" customHeight="1" x14ac:dyDescent="0.25">
      <c r="A124" s="209"/>
      <c r="B124" s="209"/>
      <c r="C124" s="641"/>
      <c r="D124" s="209"/>
      <c r="E124" s="78"/>
      <c r="F124" s="78"/>
      <c r="G124" s="206"/>
      <c r="H124" s="206"/>
      <c r="I124" s="206"/>
      <c r="J124" s="78"/>
      <c r="K124" s="78"/>
      <c r="L124" s="206"/>
      <c r="M124" s="206"/>
      <c r="N124" s="205"/>
      <c r="O124" s="205"/>
      <c r="P124" s="345"/>
      <c r="Q124" s="171"/>
      <c r="R124" s="735"/>
      <c r="S124" s="736"/>
      <c r="T124" s="206"/>
      <c r="U124" s="206"/>
      <c r="V124" s="151"/>
      <c r="W124" s="152"/>
      <c r="X124" s="153"/>
      <c r="Y124" s="152"/>
      <c r="Z124" s="153"/>
      <c r="AA124" s="152"/>
      <c r="AB124" s="153"/>
      <c r="AC124" s="152"/>
      <c r="AD124" s="153"/>
      <c r="AE124" s="152"/>
      <c r="AF124" s="206"/>
      <c r="AG124" s="152"/>
      <c r="AH124" s="132"/>
      <c r="AI124" s="141"/>
      <c r="AJ124" s="13"/>
      <c r="AK124" s="13"/>
      <c r="AL124" s="13"/>
      <c r="AM124" s="13"/>
    </row>
    <row r="125" spans="1:39" s="13" customFormat="1" ht="6.75" customHeight="1" x14ac:dyDescent="0.25">
      <c r="E125" s="156"/>
      <c r="F125" s="156"/>
      <c r="G125" s="157"/>
      <c r="H125" s="156"/>
      <c r="I125" s="156"/>
      <c r="J125" s="157"/>
      <c r="K125" s="157"/>
      <c r="L125" s="157"/>
      <c r="M125" s="156"/>
      <c r="N125" s="157"/>
      <c r="O125" s="157"/>
      <c r="P125" s="158"/>
      <c r="Q125" s="158"/>
      <c r="R125" s="159"/>
      <c r="S125" s="159"/>
      <c r="T125" s="157"/>
      <c r="U125" s="157"/>
      <c r="V125" s="160"/>
      <c r="W125" s="161"/>
      <c r="X125" s="162"/>
      <c r="Y125" s="161"/>
      <c r="Z125" s="162"/>
      <c r="AA125" s="161"/>
      <c r="AB125" s="162"/>
      <c r="AC125" s="161"/>
      <c r="AD125" s="162"/>
      <c r="AE125" s="161"/>
      <c r="AF125" s="157"/>
      <c r="AG125" s="161"/>
      <c r="AH125" s="157"/>
      <c r="AI125" s="163"/>
    </row>
    <row r="126" spans="1:39" s="13" customFormat="1" ht="7.5" hidden="1" customHeight="1" x14ac:dyDescent="0.25">
      <c r="E126" s="156"/>
      <c r="F126" s="156"/>
      <c r="G126" s="157"/>
      <c r="H126" s="156"/>
      <c r="I126" s="156"/>
      <c r="J126" s="157"/>
      <c r="K126" s="157"/>
      <c r="L126" s="157"/>
      <c r="M126" s="156"/>
      <c r="N126" s="157"/>
      <c r="O126" s="157"/>
      <c r="P126" s="158"/>
      <c r="Q126" s="158"/>
      <c r="R126" s="159"/>
      <c r="S126" s="159"/>
      <c r="T126" s="157"/>
      <c r="U126" s="157"/>
      <c r="V126" s="160"/>
      <c r="W126" s="161"/>
      <c r="X126" s="162"/>
      <c r="Y126" s="161"/>
      <c r="Z126" s="162"/>
      <c r="AA126" s="161"/>
      <c r="AB126" s="162"/>
      <c r="AC126" s="161"/>
      <c r="AD126" s="162"/>
      <c r="AE126" s="161"/>
      <c r="AF126" s="157"/>
      <c r="AG126" s="161"/>
      <c r="AH126" s="157"/>
      <c r="AI126" s="163"/>
    </row>
    <row r="127" spans="1:39" s="13" customFormat="1" ht="21" customHeight="1" x14ac:dyDescent="0.25">
      <c r="H127" s="164"/>
      <c r="I127" s="164"/>
      <c r="M127" s="164"/>
      <c r="P127" s="165"/>
      <c r="Q127" s="165"/>
      <c r="R127" s="48"/>
      <c r="S127" s="48"/>
      <c r="V127" s="79"/>
      <c r="W127" s="166"/>
      <c r="Y127" s="320">
        <f>Y100/6</f>
        <v>1209779579</v>
      </c>
      <c r="Z127" s="321"/>
      <c r="AA127" s="320">
        <f>AA100/6</f>
        <v>1341161641.2794001</v>
      </c>
      <c r="AB127" s="321"/>
      <c r="AC127" s="320">
        <f>AC100/6</f>
        <v>1477826012.5257709</v>
      </c>
      <c r="AD127" s="167" t="s">
        <v>549</v>
      </c>
      <c r="AI127" s="163"/>
    </row>
    <row r="128" spans="1:39" s="13" customFormat="1" ht="21" customHeight="1" x14ac:dyDescent="0.2">
      <c r="H128" s="164"/>
      <c r="I128" s="164"/>
      <c r="L128" s="168"/>
      <c r="M128" s="169"/>
      <c r="N128" s="170"/>
      <c r="O128" s="170"/>
      <c r="P128" s="171"/>
      <c r="Q128" s="171"/>
      <c r="R128" s="48"/>
      <c r="S128" s="48"/>
      <c r="V128" s="79"/>
      <c r="W128" s="166"/>
      <c r="Y128" s="321"/>
      <c r="Z128" s="321"/>
      <c r="AA128" s="321"/>
      <c r="AB128" s="321"/>
      <c r="AC128" s="320">
        <f>AE100/6</f>
        <v>1628712048.4046519</v>
      </c>
      <c r="AD128" s="167" t="s">
        <v>470</v>
      </c>
      <c r="AI128" s="163"/>
    </row>
    <row r="129" spans="8:35" s="13" customFormat="1" ht="21" customHeight="1" x14ac:dyDescent="0.2">
      <c r="H129" s="164"/>
      <c r="I129" s="164"/>
      <c r="L129" s="168"/>
      <c r="M129" s="169"/>
      <c r="N129" s="170"/>
      <c r="O129" s="170"/>
      <c r="P129" s="171"/>
      <c r="Q129" s="171"/>
      <c r="R129" s="48"/>
      <c r="S129" s="48"/>
      <c r="V129" s="79"/>
      <c r="AD129" s="167"/>
      <c r="AI129" s="163"/>
    </row>
    <row r="130" spans="8:35" s="13" customFormat="1" ht="21" customHeight="1" x14ac:dyDescent="0.2">
      <c r="H130" s="164"/>
      <c r="I130" s="164"/>
      <c r="L130" s="172"/>
      <c r="M130" s="169"/>
      <c r="N130" s="170"/>
      <c r="O130" s="170"/>
      <c r="P130" s="171"/>
      <c r="Q130" s="171"/>
      <c r="R130" s="48"/>
      <c r="S130" s="48"/>
      <c r="V130" s="79"/>
      <c r="AD130" s="167"/>
      <c r="AI130" s="163"/>
    </row>
    <row r="131" spans="8:35" s="13" customFormat="1" ht="16.5" customHeight="1" x14ac:dyDescent="0.2">
      <c r="H131" s="164"/>
      <c r="I131" s="164"/>
      <c r="M131" s="169"/>
      <c r="N131" s="170"/>
      <c r="O131" s="170"/>
      <c r="P131" s="171"/>
      <c r="Q131" s="171"/>
      <c r="R131" s="48"/>
      <c r="S131" s="48"/>
      <c r="V131" s="79"/>
      <c r="AD131" s="173" t="s">
        <v>550</v>
      </c>
      <c r="AI131" s="163"/>
    </row>
    <row r="132" spans="8:35" s="13" customFormat="1" ht="16.5" customHeight="1" x14ac:dyDescent="0.25">
      <c r="I132" s="164"/>
      <c r="L132" s="666"/>
      <c r="M132" s="666"/>
      <c r="N132" s="666"/>
      <c r="O132" s="227"/>
      <c r="P132" s="158"/>
      <c r="Q132" s="158"/>
      <c r="AD132" s="167" t="s">
        <v>551</v>
      </c>
    </row>
    <row r="133" spans="8:35" s="13" customFormat="1" x14ac:dyDescent="0.25">
      <c r="I133" s="164"/>
      <c r="L133" s="666"/>
      <c r="M133" s="666"/>
      <c r="N133" s="666"/>
      <c r="O133" s="227"/>
      <c r="P133" s="158"/>
      <c r="Q133" s="158"/>
    </row>
    <row r="134" spans="8:35" s="13" customFormat="1" x14ac:dyDescent="0.25">
      <c r="I134" s="164"/>
      <c r="M134" s="164"/>
      <c r="P134" s="165"/>
      <c r="Q134" s="165"/>
    </row>
    <row r="135" spans="8:35" s="13" customFormat="1" x14ac:dyDescent="0.25">
      <c r="I135" s="164"/>
      <c r="M135" s="164"/>
      <c r="P135" s="165"/>
      <c r="Q135" s="165"/>
    </row>
    <row r="136" spans="8:35" s="13" customFormat="1" x14ac:dyDescent="0.25">
      <c r="I136" s="164"/>
      <c r="M136" s="164"/>
      <c r="P136" s="165"/>
      <c r="Q136" s="165"/>
    </row>
    <row r="137" spans="8:35" s="13" customFormat="1" x14ac:dyDescent="0.25">
      <c r="H137" s="164"/>
      <c r="I137" s="164"/>
      <c r="M137" s="164"/>
      <c r="P137" s="165"/>
      <c r="Q137" s="165"/>
      <c r="R137" s="48"/>
      <c r="S137" s="48"/>
      <c r="V137" s="79"/>
      <c r="AI137" s="163"/>
    </row>
    <row r="138" spans="8:35" s="13" customFormat="1" x14ac:dyDescent="0.25">
      <c r="H138" s="164"/>
      <c r="I138" s="164"/>
      <c r="M138" s="164"/>
      <c r="P138" s="165"/>
      <c r="Q138" s="165"/>
      <c r="R138" s="48"/>
      <c r="S138" s="48"/>
      <c r="V138" s="79"/>
      <c r="AI138" s="163"/>
    </row>
    <row r="139" spans="8:35" s="13" customFormat="1" x14ac:dyDescent="0.25">
      <c r="H139" s="164"/>
      <c r="I139" s="164"/>
      <c r="M139" s="164"/>
      <c r="P139" s="165"/>
      <c r="Q139" s="165"/>
      <c r="R139" s="48"/>
      <c r="S139" s="48"/>
      <c r="V139" s="79"/>
      <c r="AI139" s="163"/>
    </row>
    <row r="140" spans="8:35" s="13" customFormat="1" x14ac:dyDescent="0.25">
      <c r="H140" s="164"/>
      <c r="I140" s="164"/>
      <c r="M140" s="164"/>
      <c r="P140" s="165"/>
      <c r="Q140" s="165"/>
      <c r="R140" s="48"/>
      <c r="S140" s="48"/>
      <c r="V140" s="79"/>
      <c r="AI140" s="163"/>
    </row>
    <row r="141" spans="8:35" s="13" customFormat="1" x14ac:dyDescent="0.25">
      <c r="H141" s="164"/>
      <c r="I141" s="164"/>
      <c r="M141" s="164"/>
      <c r="P141" s="165"/>
      <c r="Q141" s="165"/>
      <c r="R141" s="48"/>
      <c r="S141" s="48"/>
      <c r="V141" s="79"/>
      <c r="AI141" s="163"/>
    </row>
    <row r="142" spans="8:35" s="13" customFormat="1" x14ac:dyDescent="0.25">
      <c r="H142" s="164"/>
      <c r="I142" s="164"/>
      <c r="M142" s="164"/>
      <c r="P142" s="165"/>
      <c r="Q142" s="165"/>
      <c r="R142" s="48"/>
      <c r="S142" s="48"/>
      <c r="V142" s="79"/>
      <c r="AI142" s="163"/>
    </row>
    <row r="143" spans="8:35" s="13" customFormat="1" x14ac:dyDescent="0.25">
      <c r="H143" s="164"/>
      <c r="I143" s="164"/>
      <c r="M143" s="164"/>
      <c r="P143" s="165"/>
      <c r="Q143" s="165"/>
      <c r="R143" s="48"/>
      <c r="S143" s="48"/>
      <c r="V143" s="79"/>
      <c r="AI143" s="163"/>
    </row>
    <row r="144" spans="8:35" s="13" customFormat="1" x14ac:dyDescent="0.25">
      <c r="H144" s="164"/>
      <c r="I144" s="164"/>
      <c r="M144" s="164"/>
      <c r="P144" s="165"/>
      <c r="Q144" s="165"/>
      <c r="R144" s="48"/>
      <c r="S144" s="48"/>
      <c r="V144" s="79"/>
      <c r="AI144" s="163"/>
    </row>
    <row r="145" spans="8:35" s="13" customFormat="1" x14ac:dyDescent="0.25">
      <c r="H145" s="164"/>
      <c r="I145" s="164"/>
      <c r="M145" s="164"/>
      <c r="P145" s="165"/>
      <c r="Q145" s="165"/>
      <c r="R145" s="48"/>
      <c r="S145" s="48"/>
      <c r="V145" s="79"/>
      <c r="AI145" s="163"/>
    </row>
    <row r="146" spans="8:35" s="13" customFormat="1" x14ac:dyDescent="0.25">
      <c r="H146" s="164"/>
      <c r="I146" s="164"/>
      <c r="M146" s="164"/>
      <c r="P146" s="165"/>
      <c r="Q146" s="165"/>
      <c r="R146" s="48"/>
      <c r="S146" s="48"/>
      <c r="V146" s="79"/>
      <c r="AI146" s="163"/>
    </row>
    <row r="147" spans="8:35" s="13" customFormat="1" x14ac:dyDescent="0.25">
      <c r="H147" s="164"/>
      <c r="I147" s="164"/>
      <c r="M147" s="164"/>
      <c r="P147" s="165"/>
      <c r="Q147" s="165"/>
      <c r="R147" s="48"/>
      <c r="S147" s="48"/>
      <c r="V147" s="79"/>
      <c r="AI147" s="163"/>
    </row>
    <row r="148" spans="8:35" s="13" customFormat="1" x14ac:dyDescent="0.25">
      <c r="H148" s="164"/>
      <c r="I148" s="164"/>
      <c r="M148" s="164"/>
      <c r="P148" s="165"/>
      <c r="Q148" s="165"/>
      <c r="R148" s="48"/>
      <c r="S148" s="48"/>
      <c r="V148" s="79"/>
      <c r="AI148" s="163"/>
    </row>
    <row r="149" spans="8:35" s="13" customFormat="1" x14ac:dyDescent="0.25">
      <c r="H149" s="164"/>
      <c r="I149" s="164"/>
      <c r="M149" s="164"/>
      <c r="P149" s="165"/>
      <c r="Q149" s="165"/>
      <c r="R149" s="48"/>
      <c r="S149" s="48"/>
      <c r="V149" s="79"/>
      <c r="AI149" s="163"/>
    </row>
    <row r="150" spans="8:35" s="13" customFormat="1" x14ac:dyDescent="0.25">
      <c r="H150" s="164"/>
      <c r="I150" s="164"/>
      <c r="M150" s="164"/>
      <c r="P150" s="165"/>
      <c r="Q150" s="165"/>
      <c r="R150" s="48"/>
      <c r="S150" s="48"/>
      <c r="V150" s="79"/>
      <c r="AI150" s="163"/>
    </row>
    <row r="151" spans="8:35" s="13" customFormat="1" x14ac:dyDescent="0.25">
      <c r="H151" s="164"/>
      <c r="I151" s="164"/>
      <c r="M151" s="164"/>
      <c r="P151" s="165"/>
      <c r="Q151" s="165"/>
      <c r="R151" s="48"/>
      <c r="S151" s="48"/>
      <c r="V151" s="79"/>
      <c r="AI151" s="163"/>
    </row>
    <row r="152" spans="8:35" s="13" customFormat="1" x14ac:dyDescent="0.25">
      <c r="H152" s="164"/>
      <c r="I152" s="164"/>
      <c r="M152" s="164"/>
      <c r="P152" s="165"/>
      <c r="Q152" s="165"/>
      <c r="R152" s="48"/>
      <c r="S152" s="48"/>
      <c r="V152" s="79"/>
      <c r="AI152" s="163"/>
    </row>
    <row r="153" spans="8:35" s="13" customFormat="1" x14ac:dyDescent="0.25">
      <c r="H153" s="164"/>
      <c r="I153" s="164"/>
      <c r="M153" s="164"/>
      <c r="P153" s="165"/>
      <c r="Q153" s="165"/>
      <c r="R153" s="48"/>
      <c r="S153" s="48"/>
      <c r="V153" s="79"/>
      <c r="AI153" s="163"/>
    </row>
    <row r="154" spans="8:35" s="13" customFormat="1" x14ac:dyDescent="0.25">
      <c r="H154" s="164"/>
      <c r="I154" s="164"/>
      <c r="M154" s="164"/>
      <c r="P154" s="165"/>
      <c r="Q154" s="165"/>
      <c r="R154" s="48"/>
      <c r="S154" s="48"/>
      <c r="V154" s="79"/>
      <c r="AI154" s="163"/>
    </row>
    <row r="155" spans="8:35" s="13" customFormat="1" x14ac:dyDescent="0.25">
      <c r="H155" s="164"/>
      <c r="I155" s="164"/>
      <c r="M155" s="164"/>
      <c r="P155" s="165"/>
      <c r="Q155" s="165"/>
      <c r="R155" s="48"/>
      <c r="S155" s="48"/>
      <c r="V155" s="79"/>
      <c r="AI155" s="163"/>
    </row>
    <row r="156" spans="8:35" s="13" customFormat="1" x14ac:dyDescent="0.25">
      <c r="H156" s="164"/>
      <c r="I156" s="164"/>
      <c r="M156" s="164"/>
      <c r="P156" s="165"/>
      <c r="Q156" s="165"/>
      <c r="R156" s="48"/>
      <c r="S156" s="48"/>
      <c r="V156" s="79"/>
      <c r="AI156" s="163"/>
    </row>
    <row r="157" spans="8:35" s="13" customFormat="1" x14ac:dyDescent="0.25">
      <c r="H157" s="164"/>
      <c r="I157" s="164"/>
      <c r="M157" s="164"/>
      <c r="P157" s="165"/>
      <c r="Q157" s="165"/>
      <c r="R157" s="48"/>
      <c r="S157" s="48"/>
      <c r="V157" s="79"/>
      <c r="AI157" s="163"/>
    </row>
    <row r="158" spans="8:35" s="13" customFormat="1" x14ac:dyDescent="0.25">
      <c r="H158" s="164"/>
      <c r="I158" s="164"/>
      <c r="M158" s="164"/>
      <c r="P158" s="165"/>
      <c r="Q158" s="165"/>
      <c r="R158" s="48"/>
      <c r="S158" s="48"/>
      <c r="V158" s="79"/>
      <c r="AI158" s="163"/>
    </row>
    <row r="159" spans="8:35" s="13" customFormat="1" x14ac:dyDescent="0.25">
      <c r="H159" s="164"/>
      <c r="I159" s="164"/>
      <c r="M159" s="164"/>
      <c r="P159" s="165"/>
      <c r="Q159" s="165"/>
      <c r="R159" s="48"/>
      <c r="S159" s="48"/>
      <c r="V159" s="79"/>
      <c r="AI159" s="163"/>
    </row>
    <row r="160" spans="8:35" s="13" customFormat="1" x14ac:dyDescent="0.25">
      <c r="H160" s="164"/>
      <c r="I160" s="164"/>
      <c r="M160" s="164"/>
      <c r="P160" s="165"/>
      <c r="Q160" s="165"/>
      <c r="R160" s="48"/>
      <c r="S160" s="48"/>
      <c r="V160" s="79"/>
      <c r="AI160" s="163"/>
    </row>
    <row r="161" spans="8:35" s="13" customFormat="1" x14ac:dyDescent="0.25">
      <c r="H161" s="164"/>
      <c r="I161" s="164"/>
      <c r="M161" s="164"/>
      <c r="P161" s="165"/>
      <c r="Q161" s="165"/>
      <c r="R161" s="48"/>
      <c r="S161" s="48"/>
      <c r="V161" s="79"/>
      <c r="AI161" s="163"/>
    </row>
    <row r="162" spans="8:35" s="13" customFormat="1" x14ac:dyDescent="0.25">
      <c r="H162" s="164"/>
      <c r="I162" s="164"/>
      <c r="M162" s="164"/>
      <c r="P162" s="165"/>
      <c r="Q162" s="165"/>
      <c r="R162" s="48"/>
      <c r="S162" s="48"/>
      <c r="V162" s="79"/>
      <c r="AI162" s="163"/>
    </row>
    <row r="163" spans="8:35" s="13" customFormat="1" x14ac:dyDescent="0.25">
      <c r="H163" s="164"/>
      <c r="I163" s="164"/>
      <c r="M163" s="164"/>
      <c r="P163" s="165"/>
      <c r="Q163" s="165"/>
      <c r="R163" s="48"/>
      <c r="S163" s="48"/>
      <c r="V163" s="79"/>
      <c r="AI163" s="163"/>
    </row>
    <row r="164" spans="8:35" s="13" customFormat="1" x14ac:dyDescent="0.25">
      <c r="H164" s="164"/>
      <c r="I164" s="164"/>
      <c r="M164" s="164"/>
      <c r="P164" s="165"/>
      <c r="Q164" s="165"/>
      <c r="R164" s="48"/>
      <c r="S164" s="48"/>
      <c r="V164" s="79"/>
      <c r="AI164" s="163"/>
    </row>
    <row r="165" spans="8:35" s="13" customFormat="1" x14ac:dyDescent="0.25">
      <c r="H165" s="164"/>
      <c r="I165" s="164"/>
      <c r="M165" s="164"/>
      <c r="P165" s="165"/>
      <c r="Q165" s="165"/>
      <c r="R165" s="48"/>
      <c r="S165" s="48"/>
      <c r="V165" s="79"/>
      <c r="AI165" s="163"/>
    </row>
    <row r="166" spans="8:35" s="13" customFormat="1" x14ac:dyDescent="0.25">
      <c r="H166" s="164"/>
      <c r="I166" s="164"/>
      <c r="M166" s="164"/>
      <c r="P166" s="165"/>
      <c r="Q166" s="165"/>
      <c r="R166" s="48"/>
      <c r="S166" s="48"/>
      <c r="V166" s="79"/>
      <c r="AI166" s="163"/>
    </row>
    <row r="167" spans="8:35" s="13" customFormat="1" x14ac:dyDescent="0.25">
      <c r="H167" s="164"/>
      <c r="I167" s="164"/>
      <c r="M167" s="164"/>
      <c r="P167" s="165"/>
      <c r="Q167" s="165"/>
      <c r="R167" s="48"/>
      <c r="S167" s="48"/>
      <c r="V167" s="79"/>
      <c r="AI167" s="163"/>
    </row>
    <row r="168" spans="8:35" s="13" customFormat="1" x14ac:dyDescent="0.25">
      <c r="H168" s="164"/>
      <c r="I168" s="164"/>
      <c r="M168" s="164"/>
      <c r="P168" s="165"/>
      <c r="Q168" s="165"/>
      <c r="R168" s="48"/>
      <c r="S168" s="48"/>
      <c r="V168" s="79"/>
      <c r="AI168" s="163"/>
    </row>
    <row r="169" spans="8:35" s="13" customFormat="1" x14ac:dyDescent="0.25">
      <c r="H169" s="164"/>
      <c r="I169" s="164"/>
      <c r="M169" s="164"/>
      <c r="P169" s="165"/>
      <c r="Q169" s="165"/>
      <c r="R169" s="48"/>
      <c r="S169" s="48"/>
      <c r="V169" s="79"/>
      <c r="AI169" s="163"/>
    </row>
    <row r="170" spans="8:35" s="13" customFormat="1" x14ac:dyDescent="0.25">
      <c r="H170" s="164"/>
      <c r="I170" s="164"/>
      <c r="M170" s="164"/>
      <c r="P170" s="165"/>
      <c r="Q170" s="165"/>
      <c r="R170" s="48"/>
      <c r="S170" s="48"/>
      <c r="V170" s="79"/>
      <c r="AI170" s="163"/>
    </row>
    <row r="171" spans="8:35" s="13" customFormat="1" x14ac:dyDescent="0.25">
      <c r="H171" s="164"/>
      <c r="I171" s="164"/>
      <c r="M171" s="164"/>
      <c r="P171" s="165"/>
      <c r="Q171" s="165"/>
      <c r="R171" s="48"/>
      <c r="S171" s="48"/>
      <c r="V171" s="79"/>
      <c r="AI171" s="163"/>
    </row>
    <row r="172" spans="8:35" s="13" customFormat="1" x14ac:dyDescent="0.25">
      <c r="H172" s="164"/>
      <c r="I172" s="164"/>
      <c r="M172" s="164"/>
      <c r="P172" s="165"/>
      <c r="Q172" s="165"/>
      <c r="R172" s="48"/>
      <c r="S172" s="48"/>
      <c r="V172" s="79"/>
      <c r="AI172" s="163"/>
    </row>
    <row r="173" spans="8:35" s="13" customFormat="1" x14ac:dyDescent="0.25">
      <c r="H173" s="164"/>
      <c r="I173" s="164"/>
      <c r="M173" s="164"/>
      <c r="P173" s="165"/>
      <c r="Q173" s="165"/>
      <c r="R173" s="48"/>
      <c r="S173" s="48"/>
      <c r="V173" s="79"/>
      <c r="AI173" s="163"/>
    </row>
    <row r="174" spans="8:35" s="13" customFormat="1" x14ac:dyDescent="0.25">
      <c r="H174" s="164"/>
      <c r="I174" s="164"/>
      <c r="M174" s="164"/>
      <c r="P174" s="165"/>
      <c r="Q174" s="165"/>
      <c r="R174" s="48"/>
      <c r="S174" s="48"/>
      <c r="V174" s="79"/>
      <c r="AI174" s="163"/>
    </row>
    <row r="175" spans="8:35" s="13" customFormat="1" x14ac:dyDescent="0.25">
      <c r="H175" s="164"/>
      <c r="I175" s="164"/>
      <c r="M175" s="164"/>
      <c r="P175" s="165"/>
      <c r="Q175" s="165"/>
      <c r="R175" s="48"/>
      <c r="S175" s="48"/>
      <c r="V175" s="79"/>
      <c r="AI175" s="163"/>
    </row>
    <row r="176" spans="8:35" s="13" customFormat="1" x14ac:dyDescent="0.25">
      <c r="H176" s="164"/>
      <c r="I176" s="164"/>
      <c r="M176" s="164"/>
      <c r="P176" s="165"/>
      <c r="Q176" s="165"/>
      <c r="R176" s="48"/>
      <c r="S176" s="48"/>
      <c r="V176" s="79"/>
      <c r="AI176" s="163"/>
    </row>
    <row r="177" spans="8:35" s="13" customFormat="1" x14ac:dyDescent="0.25">
      <c r="H177" s="164"/>
      <c r="I177" s="164"/>
      <c r="M177" s="164"/>
      <c r="P177" s="165"/>
      <c r="Q177" s="165"/>
      <c r="R177" s="48"/>
      <c r="S177" s="48"/>
      <c r="V177" s="79"/>
      <c r="AI177" s="163"/>
    </row>
    <row r="178" spans="8:35" s="13" customFormat="1" x14ac:dyDescent="0.25">
      <c r="H178" s="164"/>
      <c r="I178" s="164"/>
      <c r="M178" s="164"/>
      <c r="P178" s="165"/>
      <c r="Q178" s="165"/>
      <c r="R178" s="48"/>
      <c r="S178" s="48"/>
      <c r="V178" s="79"/>
      <c r="AI178" s="163"/>
    </row>
    <row r="179" spans="8:35" s="13" customFormat="1" x14ac:dyDescent="0.25">
      <c r="H179" s="164"/>
      <c r="I179" s="164"/>
      <c r="M179" s="164"/>
      <c r="P179" s="165"/>
      <c r="Q179" s="165"/>
      <c r="R179" s="48"/>
      <c r="S179" s="48"/>
      <c r="V179" s="79"/>
      <c r="AI179" s="163"/>
    </row>
    <row r="180" spans="8:35" s="13" customFormat="1" x14ac:dyDescent="0.25">
      <c r="H180" s="164"/>
      <c r="I180" s="164"/>
      <c r="M180" s="164"/>
      <c r="P180" s="165"/>
      <c r="Q180" s="165"/>
      <c r="R180" s="48"/>
      <c r="S180" s="48"/>
      <c r="V180" s="79"/>
      <c r="AI180" s="163"/>
    </row>
    <row r="181" spans="8:35" s="13" customFormat="1" x14ac:dyDescent="0.25">
      <c r="H181" s="164"/>
      <c r="I181" s="164"/>
      <c r="M181" s="164"/>
      <c r="P181" s="165"/>
      <c r="Q181" s="165"/>
      <c r="R181" s="48"/>
      <c r="S181" s="48"/>
      <c r="V181" s="79"/>
      <c r="AI181" s="163"/>
    </row>
    <row r="182" spans="8:35" s="13" customFormat="1" x14ac:dyDescent="0.25">
      <c r="H182" s="164"/>
      <c r="I182" s="164"/>
      <c r="M182" s="164"/>
      <c r="P182" s="165"/>
      <c r="Q182" s="165"/>
      <c r="R182" s="48"/>
      <c r="S182" s="48"/>
      <c r="V182" s="79"/>
      <c r="AI182" s="163"/>
    </row>
    <row r="183" spans="8:35" s="13" customFormat="1" x14ac:dyDescent="0.25">
      <c r="H183" s="164"/>
      <c r="I183" s="164"/>
      <c r="M183" s="164"/>
      <c r="P183" s="165"/>
      <c r="Q183" s="165"/>
      <c r="R183" s="48"/>
      <c r="S183" s="48"/>
      <c r="V183" s="79"/>
      <c r="AI183" s="163"/>
    </row>
    <row r="184" spans="8:35" s="13" customFormat="1" x14ac:dyDescent="0.25">
      <c r="H184" s="164"/>
      <c r="I184" s="164"/>
      <c r="M184" s="164"/>
      <c r="P184" s="165"/>
      <c r="Q184" s="165"/>
      <c r="R184" s="48"/>
      <c r="S184" s="48"/>
      <c r="V184" s="79"/>
      <c r="AI184" s="163"/>
    </row>
    <row r="185" spans="8:35" s="13" customFormat="1" x14ac:dyDescent="0.25">
      <c r="H185" s="164"/>
      <c r="I185" s="164"/>
      <c r="M185" s="164"/>
      <c r="P185" s="165"/>
      <c r="Q185" s="165"/>
      <c r="R185" s="48"/>
      <c r="S185" s="48"/>
      <c r="V185" s="79"/>
      <c r="AI185" s="163"/>
    </row>
    <row r="186" spans="8:35" s="13" customFormat="1" x14ac:dyDescent="0.25">
      <c r="H186" s="164"/>
      <c r="I186" s="164"/>
      <c r="M186" s="164"/>
      <c r="P186" s="165"/>
      <c r="Q186" s="165"/>
      <c r="R186" s="48"/>
      <c r="S186" s="48"/>
      <c r="V186" s="79"/>
      <c r="AI186" s="163"/>
    </row>
    <row r="187" spans="8:35" s="13" customFormat="1" x14ac:dyDescent="0.25">
      <c r="H187" s="164"/>
      <c r="I187" s="164"/>
      <c r="M187" s="164"/>
      <c r="P187" s="165"/>
      <c r="Q187" s="165"/>
      <c r="R187" s="48"/>
      <c r="S187" s="48"/>
      <c r="V187" s="79"/>
      <c r="AI187" s="163"/>
    </row>
    <row r="188" spans="8:35" s="13" customFormat="1" x14ac:dyDescent="0.25">
      <c r="H188" s="164"/>
      <c r="I188" s="164"/>
      <c r="M188" s="164"/>
      <c r="P188" s="165"/>
      <c r="Q188" s="165"/>
      <c r="R188" s="48"/>
      <c r="S188" s="48"/>
      <c r="V188" s="79"/>
      <c r="AI188" s="163"/>
    </row>
    <row r="189" spans="8:35" s="13" customFormat="1" x14ac:dyDescent="0.25">
      <c r="H189" s="164"/>
      <c r="I189" s="164"/>
      <c r="M189" s="164"/>
      <c r="P189" s="165"/>
      <c r="Q189" s="165"/>
      <c r="R189" s="48"/>
      <c r="S189" s="48"/>
      <c r="V189" s="79"/>
      <c r="AI189" s="163"/>
    </row>
    <row r="190" spans="8:35" s="13" customFormat="1" x14ac:dyDescent="0.25">
      <c r="H190" s="164"/>
      <c r="I190" s="164"/>
      <c r="M190" s="164"/>
      <c r="P190" s="165"/>
      <c r="Q190" s="165"/>
      <c r="R190" s="48"/>
      <c r="S190" s="48"/>
      <c r="V190" s="79"/>
      <c r="AI190" s="163"/>
    </row>
    <row r="191" spans="8:35" s="13" customFormat="1" x14ac:dyDescent="0.25">
      <c r="H191" s="164"/>
      <c r="I191" s="164"/>
      <c r="M191" s="164"/>
      <c r="P191" s="165"/>
      <c r="Q191" s="165"/>
      <c r="R191" s="48"/>
      <c r="S191" s="48"/>
      <c r="V191" s="79"/>
      <c r="AI191" s="163"/>
    </row>
    <row r="192" spans="8:35" s="13" customFormat="1" x14ac:dyDescent="0.25">
      <c r="H192" s="164"/>
      <c r="I192" s="164"/>
      <c r="M192" s="164"/>
      <c r="P192" s="165"/>
      <c r="Q192" s="165"/>
      <c r="R192" s="48"/>
      <c r="S192" s="48"/>
      <c r="V192" s="79"/>
      <c r="AI192" s="163"/>
    </row>
    <row r="193" spans="8:35" s="13" customFormat="1" x14ac:dyDescent="0.25">
      <c r="H193" s="164"/>
      <c r="I193" s="164"/>
      <c r="M193" s="164"/>
      <c r="P193" s="165"/>
      <c r="Q193" s="165"/>
      <c r="R193" s="48"/>
      <c r="S193" s="48"/>
      <c r="V193" s="79"/>
      <c r="AI193" s="163"/>
    </row>
    <row r="194" spans="8:35" s="13" customFormat="1" x14ac:dyDescent="0.25">
      <c r="H194" s="164"/>
      <c r="I194" s="164"/>
      <c r="M194" s="164"/>
      <c r="P194" s="165"/>
      <c r="Q194" s="165"/>
      <c r="R194" s="48"/>
      <c r="S194" s="48"/>
      <c r="V194" s="79"/>
      <c r="AI194" s="163"/>
    </row>
    <row r="195" spans="8:35" s="13" customFormat="1" x14ac:dyDescent="0.25">
      <c r="H195" s="164"/>
      <c r="I195" s="164"/>
      <c r="M195" s="164"/>
      <c r="P195" s="165"/>
      <c r="Q195" s="165"/>
      <c r="R195" s="48"/>
      <c r="S195" s="48"/>
      <c r="V195" s="79"/>
      <c r="AI195" s="163"/>
    </row>
    <row r="196" spans="8:35" s="13" customFormat="1" x14ac:dyDescent="0.25">
      <c r="H196" s="164"/>
      <c r="I196" s="164"/>
      <c r="M196" s="164"/>
      <c r="P196" s="165"/>
      <c r="Q196" s="165"/>
      <c r="R196" s="48"/>
      <c r="S196" s="48"/>
      <c r="V196" s="79"/>
      <c r="AI196" s="163"/>
    </row>
    <row r="197" spans="8:35" s="13" customFormat="1" x14ac:dyDescent="0.25">
      <c r="H197" s="164"/>
      <c r="I197" s="164"/>
      <c r="M197" s="164"/>
      <c r="P197" s="165"/>
      <c r="Q197" s="165"/>
      <c r="R197" s="48"/>
      <c r="S197" s="48"/>
      <c r="V197" s="79"/>
      <c r="AI197" s="163"/>
    </row>
    <row r="198" spans="8:35" s="13" customFormat="1" x14ac:dyDescent="0.25">
      <c r="H198" s="164"/>
      <c r="I198" s="164"/>
      <c r="M198" s="164"/>
      <c r="P198" s="165"/>
      <c r="Q198" s="165"/>
      <c r="R198" s="48"/>
      <c r="S198" s="48"/>
      <c r="V198" s="79"/>
      <c r="AI198" s="163"/>
    </row>
    <row r="199" spans="8:35" s="13" customFormat="1" x14ac:dyDescent="0.25">
      <c r="H199" s="164"/>
      <c r="I199" s="164"/>
      <c r="M199" s="164"/>
      <c r="P199" s="165"/>
      <c r="Q199" s="165"/>
      <c r="R199" s="48"/>
      <c r="S199" s="48"/>
      <c r="V199" s="79"/>
      <c r="AI199" s="163"/>
    </row>
    <row r="200" spans="8:35" s="13" customFormat="1" x14ac:dyDescent="0.25">
      <c r="H200" s="164"/>
      <c r="I200" s="164"/>
      <c r="M200" s="164"/>
      <c r="P200" s="165"/>
      <c r="Q200" s="165"/>
      <c r="R200" s="48"/>
      <c r="S200" s="48"/>
      <c r="V200" s="79"/>
      <c r="AI200" s="163"/>
    </row>
    <row r="201" spans="8:35" s="13" customFormat="1" x14ac:dyDescent="0.25">
      <c r="H201" s="164"/>
      <c r="I201" s="164"/>
      <c r="M201" s="164"/>
      <c r="P201" s="165"/>
      <c r="Q201" s="165"/>
      <c r="R201" s="48"/>
      <c r="S201" s="48"/>
      <c r="V201" s="79"/>
      <c r="AI201" s="163"/>
    </row>
    <row r="202" spans="8:35" s="13" customFormat="1" x14ac:dyDescent="0.25">
      <c r="H202" s="164"/>
      <c r="I202" s="164"/>
      <c r="M202" s="164"/>
      <c r="P202" s="165"/>
      <c r="Q202" s="165"/>
      <c r="R202" s="48"/>
      <c r="S202" s="48"/>
      <c r="V202" s="79"/>
      <c r="AI202" s="163"/>
    </row>
    <row r="203" spans="8:35" s="13" customFormat="1" x14ac:dyDescent="0.25">
      <c r="H203" s="164"/>
      <c r="I203" s="164"/>
      <c r="M203" s="164"/>
      <c r="P203" s="165"/>
      <c r="Q203" s="165"/>
      <c r="R203" s="48"/>
      <c r="S203" s="48"/>
      <c r="V203" s="79"/>
      <c r="AI203" s="163"/>
    </row>
    <row r="204" spans="8:35" s="13" customFormat="1" x14ac:dyDescent="0.25">
      <c r="H204" s="164"/>
      <c r="I204" s="164"/>
      <c r="M204" s="164"/>
      <c r="P204" s="165"/>
      <c r="Q204" s="165"/>
      <c r="R204" s="48"/>
      <c r="S204" s="48"/>
      <c r="V204" s="79"/>
      <c r="AI204" s="163"/>
    </row>
    <row r="205" spans="8:35" s="13" customFormat="1" x14ac:dyDescent="0.25">
      <c r="H205" s="164"/>
      <c r="I205" s="164"/>
      <c r="M205" s="164"/>
      <c r="P205" s="165"/>
      <c r="Q205" s="165"/>
      <c r="R205" s="48"/>
      <c r="S205" s="48"/>
      <c r="V205" s="79"/>
      <c r="AI205" s="163"/>
    </row>
    <row r="206" spans="8:35" s="13" customFormat="1" x14ac:dyDescent="0.25">
      <c r="H206" s="164"/>
      <c r="I206" s="164"/>
      <c r="M206" s="164"/>
      <c r="P206" s="165"/>
      <c r="Q206" s="165"/>
      <c r="R206" s="48"/>
      <c r="S206" s="48"/>
      <c r="V206" s="79"/>
      <c r="AI206" s="163"/>
    </row>
    <row r="207" spans="8:35" s="13" customFormat="1" x14ac:dyDescent="0.25">
      <c r="H207" s="164"/>
      <c r="I207" s="164"/>
      <c r="M207" s="164"/>
      <c r="P207" s="165"/>
      <c r="Q207" s="165"/>
      <c r="R207" s="48"/>
      <c r="S207" s="48"/>
      <c r="V207" s="79"/>
      <c r="AI207" s="163"/>
    </row>
    <row r="208" spans="8:35" s="13" customFormat="1" x14ac:dyDescent="0.25">
      <c r="H208" s="164"/>
      <c r="I208" s="164"/>
      <c r="M208" s="164"/>
      <c r="P208" s="165"/>
      <c r="Q208" s="165"/>
      <c r="R208" s="48"/>
      <c r="S208" s="48"/>
      <c r="V208" s="79"/>
      <c r="AI208" s="163"/>
    </row>
    <row r="209" spans="8:35" s="13" customFormat="1" x14ac:dyDescent="0.25">
      <c r="H209" s="164"/>
      <c r="I209" s="164"/>
      <c r="M209" s="164"/>
      <c r="P209" s="165"/>
      <c r="Q209" s="165"/>
      <c r="R209" s="48"/>
      <c r="S209" s="48"/>
      <c r="V209" s="79"/>
      <c r="AI209" s="163"/>
    </row>
    <row r="210" spans="8:35" s="13" customFormat="1" x14ac:dyDescent="0.25">
      <c r="H210" s="164"/>
      <c r="I210" s="164"/>
      <c r="M210" s="164"/>
      <c r="P210" s="165"/>
      <c r="Q210" s="165"/>
      <c r="R210" s="48"/>
      <c r="S210" s="48"/>
      <c r="V210" s="79"/>
      <c r="AI210" s="163"/>
    </row>
    <row r="211" spans="8:35" s="13" customFormat="1" x14ac:dyDescent="0.25">
      <c r="H211" s="164"/>
      <c r="I211" s="164"/>
      <c r="M211" s="164"/>
      <c r="P211" s="165"/>
      <c r="Q211" s="165"/>
      <c r="R211" s="48"/>
      <c r="S211" s="48"/>
      <c r="V211" s="79"/>
      <c r="AI211" s="163"/>
    </row>
    <row r="212" spans="8:35" s="13" customFormat="1" x14ac:dyDescent="0.25">
      <c r="H212" s="164"/>
      <c r="I212" s="164"/>
      <c r="M212" s="164"/>
      <c r="P212" s="165"/>
      <c r="Q212" s="165"/>
      <c r="R212" s="48"/>
      <c r="S212" s="48"/>
      <c r="V212" s="79"/>
      <c r="AI212" s="163"/>
    </row>
    <row r="213" spans="8:35" s="13" customFormat="1" x14ac:dyDescent="0.25">
      <c r="H213" s="164"/>
      <c r="I213" s="164"/>
      <c r="M213" s="164"/>
      <c r="P213" s="165"/>
      <c r="Q213" s="165"/>
      <c r="R213" s="48"/>
      <c r="S213" s="48"/>
      <c r="V213" s="79"/>
      <c r="AI213" s="163"/>
    </row>
    <row r="214" spans="8:35" s="13" customFormat="1" x14ac:dyDescent="0.25">
      <c r="H214" s="164"/>
      <c r="I214" s="164"/>
      <c r="M214" s="164"/>
      <c r="P214" s="165"/>
      <c r="Q214" s="165"/>
      <c r="R214" s="48"/>
      <c r="S214" s="48"/>
      <c r="V214" s="79"/>
      <c r="AI214" s="163"/>
    </row>
    <row r="215" spans="8:35" s="13" customFormat="1" x14ac:dyDescent="0.25">
      <c r="H215" s="164"/>
      <c r="I215" s="164"/>
      <c r="M215" s="164"/>
      <c r="P215" s="165"/>
      <c r="Q215" s="165"/>
      <c r="R215" s="48"/>
      <c r="S215" s="48"/>
      <c r="V215" s="79"/>
      <c r="AI215" s="163"/>
    </row>
    <row r="216" spans="8:35" s="13" customFormat="1" x14ac:dyDescent="0.25">
      <c r="H216" s="164"/>
      <c r="I216" s="164"/>
      <c r="M216" s="164"/>
      <c r="P216" s="165"/>
      <c r="Q216" s="165"/>
      <c r="R216" s="48"/>
      <c r="S216" s="48"/>
      <c r="V216" s="79"/>
      <c r="AI216" s="163"/>
    </row>
    <row r="217" spans="8:35" s="13" customFormat="1" x14ac:dyDescent="0.25">
      <c r="H217" s="164"/>
      <c r="I217" s="164"/>
      <c r="M217" s="164"/>
      <c r="P217" s="165"/>
      <c r="Q217" s="165"/>
      <c r="R217" s="48"/>
      <c r="S217" s="48"/>
      <c r="V217" s="79"/>
      <c r="AI217" s="163"/>
    </row>
    <row r="218" spans="8:35" s="13" customFormat="1" x14ac:dyDescent="0.25">
      <c r="H218" s="164"/>
      <c r="I218" s="164"/>
      <c r="M218" s="164"/>
      <c r="P218" s="165"/>
      <c r="Q218" s="165"/>
      <c r="R218" s="48"/>
      <c r="S218" s="48"/>
      <c r="V218" s="79"/>
      <c r="AI218" s="163"/>
    </row>
    <row r="219" spans="8:35" s="13" customFormat="1" x14ac:dyDescent="0.25">
      <c r="H219" s="164"/>
      <c r="I219" s="164"/>
      <c r="M219" s="164"/>
      <c r="P219" s="165"/>
      <c r="Q219" s="165"/>
      <c r="R219" s="48"/>
      <c r="S219" s="48"/>
      <c r="V219" s="79"/>
      <c r="AI219" s="163"/>
    </row>
    <row r="220" spans="8:35" s="13" customFormat="1" x14ac:dyDescent="0.25">
      <c r="H220" s="164"/>
      <c r="I220" s="164"/>
      <c r="M220" s="164"/>
      <c r="P220" s="165"/>
      <c r="Q220" s="165"/>
      <c r="R220" s="48"/>
      <c r="S220" s="48"/>
      <c r="V220" s="79"/>
      <c r="AI220" s="163"/>
    </row>
    <row r="221" spans="8:35" s="13" customFormat="1" x14ac:dyDescent="0.25">
      <c r="H221" s="164"/>
      <c r="I221" s="164"/>
      <c r="M221" s="164"/>
      <c r="P221" s="165"/>
      <c r="Q221" s="165"/>
      <c r="R221" s="48"/>
      <c r="S221" s="48"/>
      <c r="V221" s="79"/>
      <c r="AI221" s="163"/>
    </row>
    <row r="222" spans="8:35" s="13" customFormat="1" x14ac:dyDescent="0.25">
      <c r="H222" s="164"/>
      <c r="I222" s="164"/>
      <c r="M222" s="164"/>
      <c r="P222" s="165"/>
      <c r="Q222" s="165"/>
      <c r="R222" s="48"/>
      <c r="S222" s="48"/>
      <c r="V222" s="79"/>
      <c r="AI222" s="163"/>
    </row>
    <row r="223" spans="8:35" s="13" customFormat="1" x14ac:dyDescent="0.25">
      <c r="H223" s="164"/>
      <c r="I223" s="164"/>
      <c r="M223" s="164"/>
      <c r="P223" s="165"/>
      <c r="Q223" s="165"/>
      <c r="R223" s="48"/>
      <c r="S223" s="48"/>
      <c r="V223" s="79"/>
      <c r="AI223" s="163"/>
    </row>
    <row r="224" spans="8:35" s="13" customFormat="1" x14ac:dyDescent="0.25">
      <c r="H224" s="164"/>
      <c r="I224" s="164"/>
      <c r="M224" s="164"/>
      <c r="P224" s="165"/>
      <c r="Q224" s="165"/>
      <c r="R224" s="48"/>
      <c r="S224" s="48"/>
      <c r="V224" s="79"/>
      <c r="AI224" s="163"/>
    </row>
    <row r="225" spans="8:35" s="13" customFormat="1" x14ac:dyDescent="0.25">
      <c r="H225" s="164"/>
      <c r="I225" s="164"/>
      <c r="M225" s="164"/>
      <c r="P225" s="165"/>
      <c r="Q225" s="165"/>
      <c r="R225" s="48"/>
      <c r="S225" s="48"/>
      <c r="V225" s="79"/>
      <c r="AI225" s="163"/>
    </row>
    <row r="226" spans="8:35" s="13" customFormat="1" x14ac:dyDescent="0.25">
      <c r="H226" s="164"/>
      <c r="I226" s="164"/>
      <c r="M226" s="164"/>
      <c r="P226" s="165"/>
      <c r="Q226" s="165"/>
      <c r="R226" s="48"/>
      <c r="S226" s="48"/>
      <c r="V226" s="79"/>
      <c r="AI226" s="163"/>
    </row>
    <row r="227" spans="8:35" s="13" customFormat="1" x14ac:dyDescent="0.25">
      <c r="H227" s="164"/>
      <c r="I227" s="164"/>
      <c r="M227" s="164"/>
      <c r="P227" s="165"/>
      <c r="Q227" s="165"/>
      <c r="R227" s="48"/>
      <c r="S227" s="48"/>
      <c r="V227" s="79"/>
      <c r="AI227" s="163"/>
    </row>
    <row r="228" spans="8:35" s="13" customFormat="1" x14ac:dyDescent="0.25">
      <c r="H228" s="164"/>
      <c r="I228" s="164"/>
      <c r="M228" s="164"/>
      <c r="P228" s="165"/>
      <c r="Q228" s="165"/>
      <c r="R228" s="48"/>
      <c r="S228" s="48"/>
      <c r="V228" s="79"/>
      <c r="AI228" s="163"/>
    </row>
    <row r="229" spans="8:35" s="13" customFormat="1" x14ac:dyDescent="0.25">
      <c r="H229" s="164"/>
      <c r="I229" s="164"/>
      <c r="M229" s="164"/>
      <c r="P229" s="165"/>
      <c r="Q229" s="165"/>
      <c r="R229" s="48"/>
      <c r="S229" s="48"/>
      <c r="V229" s="79"/>
      <c r="AI229" s="163"/>
    </row>
    <row r="230" spans="8:35" s="13" customFormat="1" x14ac:dyDescent="0.25">
      <c r="H230" s="164"/>
      <c r="I230" s="164"/>
      <c r="M230" s="164"/>
      <c r="P230" s="165"/>
      <c r="Q230" s="165"/>
      <c r="R230" s="48"/>
      <c r="S230" s="48"/>
      <c r="V230" s="79"/>
      <c r="AI230" s="163"/>
    </row>
    <row r="231" spans="8:35" s="13" customFormat="1" x14ac:dyDescent="0.25">
      <c r="H231" s="164"/>
      <c r="I231" s="164"/>
      <c r="M231" s="164"/>
      <c r="P231" s="165"/>
      <c r="Q231" s="165"/>
      <c r="R231" s="48"/>
      <c r="S231" s="48"/>
      <c r="V231" s="79"/>
      <c r="AI231" s="163"/>
    </row>
    <row r="232" spans="8:35" s="13" customFormat="1" x14ac:dyDescent="0.25">
      <c r="H232" s="164"/>
      <c r="I232" s="164"/>
      <c r="M232" s="164"/>
      <c r="P232" s="165"/>
      <c r="Q232" s="165"/>
      <c r="R232" s="48"/>
      <c r="S232" s="48"/>
      <c r="V232" s="79"/>
      <c r="AI232" s="163"/>
    </row>
    <row r="233" spans="8:35" s="13" customFormat="1" x14ac:dyDescent="0.25">
      <c r="H233" s="164"/>
      <c r="I233" s="164"/>
      <c r="M233" s="164"/>
      <c r="P233" s="165"/>
      <c r="Q233" s="165"/>
      <c r="R233" s="48"/>
      <c r="S233" s="48"/>
      <c r="V233" s="79"/>
      <c r="AI233" s="163"/>
    </row>
    <row r="234" spans="8:35" s="13" customFormat="1" x14ac:dyDescent="0.25">
      <c r="H234" s="164"/>
      <c r="I234" s="164"/>
      <c r="M234" s="164"/>
      <c r="P234" s="165"/>
      <c r="Q234" s="165"/>
      <c r="R234" s="48"/>
      <c r="S234" s="48"/>
      <c r="V234" s="79"/>
      <c r="AI234" s="163"/>
    </row>
    <row r="235" spans="8:35" s="13" customFormat="1" x14ac:dyDescent="0.25">
      <c r="H235" s="164"/>
      <c r="I235" s="164"/>
      <c r="M235" s="164"/>
      <c r="P235" s="165"/>
      <c r="Q235" s="165"/>
      <c r="R235" s="48"/>
      <c r="S235" s="48"/>
      <c r="V235" s="79"/>
      <c r="AI235" s="163"/>
    </row>
    <row r="236" spans="8:35" s="13" customFormat="1" x14ac:dyDescent="0.25">
      <c r="H236" s="164"/>
      <c r="I236" s="164"/>
      <c r="M236" s="164"/>
      <c r="P236" s="165"/>
      <c r="Q236" s="165"/>
      <c r="R236" s="48"/>
      <c r="S236" s="48"/>
      <c r="V236" s="79"/>
      <c r="AI236" s="163"/>
    </row>
    <row r="237" spans="8:35" s="13" customFormat="1" x14ac:dyDescent="0.25">
      <c r="H237" s="164"/>
      <c r="I237" s="164"/>
      <c r="M237" s="164"/>
      <c r="P237" s="165"/>
      <c r="Q237" s="165"/>
      <c r="R237" s="48"/>
      <c r="S237" s="48"/>
      <c r="V237" s="79"/>
      <c r="AI237" s="163"/>
    </row>
    <row r="238" spans="8:35" s="13" customFormat="1" x14ac:dyDescent="0.25">
      <c r="H238" s="164"/>
      <c r="I238" s="164"/>
      <c r="M238" s="164"/>
      <c r="P238" s="165"/>
      <c r="Q238" s="165"/>
      <c r="R238" s="48"/>
      <c r="S238" s="48"/>
      <c r="V238" s="79"/>
      <c r="AI238" s="163"/>
    </row>
    <row r="239" spans="8:35" s="13" customFormat="1" x14ac:dyDescent="0.25">
      <c r="H239" s="164"/>
      <c r="I239" s="164"/>
      <c r="M239" s="164"/>
      <c r="P239" s="165"/>
      <c r="Q239" s="165"/>
      <c r="R239" s="48"/>
      <c r="S239" s="48"/>
      <c r="V239" s="79"/>
      <c r="AI239" s="163"/>
    </row>
    <row r="240" spans="8:35" s="13" customFormat="1" x14ac:dyDescent="0.25">
      <c r="H240" s="164"/>
      <c r="I240" s="164"/>
      <c r="M240" s="164"/>
      <c r="P240" s="165"/>
      <c r="Q240" s="165"/>
      <c r="R240" s="48"/>
      <c r="S240" s="48"/>
      <c r="V240" s="79"/>
      <c r="AI240" s="163"/>
    </row>
    <row r="241" spans="8:35" s="13" customFormat="1" x14ac:dyDescent="0.25">
      <c r="H241" s="164"/>
      <c r="I241" s="164"/>
      <c r="M241" s="164"/>
      <c r="P241" s="165"/>
      <c r="Q241" s="165"/>
      <c r="R241" s="48"/>
      <c r="S241" s="48"/>
      <c r="V241" s="79"/>
      <c r="AI241" s="163"/>
    </row>
    <row r="242" spans="8:35" s="13" customFormat="1" x14ac:dyDescent="0.25">
      <c r="H242" s="164"/>
      <c r="I242" s="164"/>
      <c r="M242" s="164"/>
      <c r="P242" s="165"/>
      <c r="Q242" s="165"/>
      <c r="R242" s="48"/>
      <c r="S242" s="48"/>
      <c r="V242" s="79"/>
      <c r="AI242" s="163"/>
    </row>
    <row r="243" spans="8:35" s="13" customFormat="1" x14ac:dyDescent="0.25">
      <c r="H243" s="164"/>
      <c r="I243" s="164"/>
      <c r="M243" s="164"/>
      <c r="P243" s="165"/>
      <c r="Q243" s="165"/>
      <c r="R243" s="48"/>
      <c r="S243" s="48"/>
      <c r="V243" s="79"/>
      <c r="AI243" s="163"/>
    </row>
    <row r="244" spans="8:35" s="13" customFormat="1" x14ac:dyDescent="0.25">
      <c r="H244" s="164"/>
      <c r="I244" s="164"/>
      <c r="M244" s="164"/>
      <c r="P244" s="165"/>
      <c r="Q244" s="165"/>
      <c r="R244" s="48"/>
      <c r="S244" s="48"/>
      <c r="V244" s="79"/>
      <c r="AI244" s="163"/>
    </row>
    <row r="245" spans="8:35" s="13" customFormat="1" x14ac:dyDescent="0.25">
      <c r="H245" s="164"/>
      <c r="I245" s="164"/>
      <c r="M245" s="164"/>
      <c r="P245" s="165"/>
      <c r="Q245" s="165"/>
      <c r="R245" s="48"/>
      <c r="S245" s="48"/>
      <c r="V245" s="79"/>
      <c r="AI245" s="163"/>
    </row>
    <row r="246" spans="8:35" s="13" customFormat="1" x14ac:dyDescent="0.25">
      <c r="H246" s="164"/>
      <c r="I246" s="164"/>
      <c r="M246" s="164"/>
      <c r="P246" s="165"/>
      <c r="Q246" s="165"/>
      <c r="R246" s="48"/>
      <c r="S246" s="48"/>
      <c r="V246" s="79"/>
      <c r="AI246" s="163"/>
    </row>
    <row r="247" spans="8:35" s="13" customFormat="1" x14ac:dyDescent="0.25">
      <c r="H247" s="164"/>
      <c r="I247" s="164"/>
      <c r="M247" s="164"/>
      <c r="P247" s="165"/>
      <c r="Q247" s="165"/>
      <c r="R247" s="48"/>
      <c r="S247" s="48"/>
      <c r="V247" s="79"/>
      <c r="AI247" s="163"/>
    </row>
    <row r="248" spans="8:35" s="13" customFormat="1" x14ac:dyDescent="0.25">
      <c r="H248" s="164"/>
      <c r="I248" s="164"/>
      <c r="M248" s="164"/>
      <c r="P248" s="165"/>
      <c r="Q248" s="165"/>
      <c r="R248" s="48"/>
      <c r="S248" s="48"/>
      <c r="V248" s="79"/>
      <c r="AI248" s="163"/>
    </row>
    <row r="249" spans="8:35" s="13" customFormat="1" x14ac:dyDescent="0.25">
      <c r="H249" s="164"/>
      <c r="I249" s="164"/>
      <c r="M249" s="164"/>
      <c r="P249" s="165"/>
      <c r="Q249" s="165"/>
      <c r="R249" s="48"/>
      <c r="S249" s="48"/>
      <c r="V249" s="79"/>
      <c r="AI249" s="163"/>
    </row>
    <row r="250" spans="8:35" s="13" customFormat="1" x14ac:dyDescent="0.25">
      <c r="H250" s="164"/>
      <c r="I250" s="164"/>
      <c r="M250" s="164"/>
      <c r="P250" s="165"/>
      <c r="Q250" s="165"/>
      <c r="R250" s="48"/>
      <c r="S250" s="48"/>
      <c r="V250" s="79"/>
      <c r="AI250" s="163"/>
    </row>
    <row r="251" spans="8:35" s="13" customFormat="1" x14ac:dyDescent="0.25">
      <c r="H251" s="164"/>
      <c r="I251" s="164"/>
      <c r="M251" s="164"/>
      <c r="P251" s="165"/>
      <c r="Q251" s="165"/>
      <c r="R251" s="48"/>
      <c r="S251" s="48"/>
      <c r="V251" s="79"/>
      <c r="AI251" s="163"/>
    </row>
    <row r="252" spans="8:35" s="13" customFormat="1" x14ac:dyDescent="0.25">
      <c r="H252" s="164"/>
      <c r="I252" s="164"/>
      <c r="M252" s="164"/>
      <c r="P252" s="165"/>
      <c r="Q252" s="165"/>
      <c r="R252" s="48"/>
      <c r="S252" s="48"/>
      <c r="V252" s="79"/>
      <c r="AI252" s="163"/>
    </row>
    <row r="253" spans="8:35" s="13" customFormat="1" x14ac:dyDescent="0.25">
      <c r="H253" s="164"/>
      <c r="I253" s="164"/>
      <c r="M253" s="164"/>
      <c r="P253" s="165"/>
      <c r="Q253" s="165"/>
      <c r="R253" s="48"/>
      <c r="S253" s="48"/>
      <c r="V253" s="79"/>
      <c r="AI253" s="163"/>
    </row>
    <row r="254" spans="8:35" s="13" customFormat="1" x14ac:dyDescent="0.25">
      <c r="H254" s="164"/>
      <c r="I254" s="164"/>
      <c r="M254" s="164"/>
      <c r="P254" s="165"/>
      <c r="Q254" s="165"/>
      <c r="R254" s="48"/>
      <c r="S254" s="48"/>
      <c r="V254" s="79"/>
      <c r="AI254" s="163"/>
    </row>
    <row r="255" spans="8:35" s="13" customFormat="1" x14ac:dyDescent="0.25">
      <c r="H255" s="164"/>
      <c r="I255" s="164"/>
      <c r="M255" s="164"/>
      <c r="P255" s="165"/>
      <c r="Q255" s="165"/>
      <c r="R255" s="48"/>
      <c r="S255" s="48"/>
      <c r="V255" s="79"/>
      <c r="AI255" s="163"/>
    </row>
    <row r="256" spans="8:35" s="13" customFormat="1" x14ac:dyDescent="0.25">
      <c r="H256" s="164"/>
      <c r="I256" s="164"/>
      <c r="M256" s="164"/>
      <c r="P256" s="165"/>
      <c r="Q256" s="165"/>
      <c r="R256" s="48"/>
      <c r="S256" s="48"/>
      <c r="V256" s="79"/>
      <c r="AI256" s="163"/>
    </row>
    <row r="257" spans="8:35" s="13" customFormat="1" x14ac:dyDescent="0.25">
      <c r="H257" s="164"/>
      <c r="I257" s="164"/>
      <c r="M257" s="164"/>
      <c r="P257" s="165"/>
      <c r="Q257" s="165"/>
      <c r="R257" s="48"/>
      <c r="S257" s="48"/>
      <c r="V257" s="79"/>
      <c r="AI257" s="163"/>
    </row>
    <row r="258" spans="8:35" s="13" customFormat="1" x14ac:dyDescent="0.25">
      <c r="H258" s="164"/>
      <c r="I258" s="164"/>
      <c r="M258" s="164"/>
      <c r="P258" s="165"/>
      <c r="Q258" s="165"/>
      <c r="R258" s="48"/>
      <c r="S258" s="48"/>
      <c r="V258" s="79"/>
      <c r="AI258" s="163"/>
    </row>
    <row r="259" spans="8:35" s="13" customFormat="1" x14ac:dyDescent="0.25">
      <c r="H259" s="164"/>
      <c r="I259" s="164"/>
      <c r="M259" s="164"/>
      <c r="P259" s="165"/>
      <c r="Q259" s="165"/>
      <c r="R259" s="48"/>
      <c r="S259" s="48"/>
      <c r="V259" s="79"/>
      <c r="AI259" s="163"/>
    </row>
    <row r="260" spans="8:35" s="13" customFormat="1" x14ac:dyDescent="0.25">
      <c r="H260" s="164"/>
      <c r="I260" s="164"/>
      <c r="M260" s="164"/>
      <c r="P260" s="165"/>
      <c r="Q260" s="165"/>
      <c r="R260" s="48"/>
      <c r="S260" s="48"/>
      <c r="V260" s="79"/>
      <c r="AI260" s="163"/>
    </row>
  </sheetData>
  <mergeCells count="205">
    <mergeCell ref="L132:N132"/>
    <mergeCell ref="L133:N133"/>
    <mergeCell ref="M106:M109"/>
    <mergeCell ref="N106:N109"/>
    <mergeCell ref="A115:A118"/>
    <mergeCell ref="C115:C118"/>
    <mergeCell ref="E115:E117"/>
    <mergeCell ref="J116:J117"/>
    <mergeCell ref="L116:L117"/>
    <mergeCell ref="A106:A114"/>
    <mergeCell ref="C106:C114"/>
    <mergeCell ref="E106:E114"/>
    <mergeCell ref="G106:G109"/>
    <mergeCell ref="H106:H109"/>
    <mergeCell ref="J106:J109"/>
    <mergeCell ref="L106:L109"/>
    <mergeCell ref="B119:B121"/>
    <mergeCell ref="C119:C124"/>
    <mergeCell ref="L92:L93"/>
    <mergeCell ref="M92:M93"/>
    <mergeCell ref="N92:N93"/>
    <mergeCell ref="R93:S93"/>
    <mergeCell ref="B95:B103"/>
    <mergeCell ref="C95:C103"/>
    <mergeCell ref="D95:D103"/>
    <mergeCell ref="J95:J96"/>
    <mergeCell ref="R100:S100"/>
    <mergeCell ref="E92:E93"/>
    <mergeCell ref="F92:F93"/>
    <mergeCell ref="G92:G93"/>
    <mergeCell ref="H92:H93"/>
    <mergeCell ref="I92:I93"/>
    <mergeCell ref="J92:J93"/>
    <mergeCell ref="R103:S124"/>
    <mergeCell ref="C104:C105"/>
    <mergeCell ref="R101:S102"/>
    <mergeCell ref="AH87:AH88"/>
    <mergeCell ref="D89:D90"/>
    <mergeCell ref="E89:E90"/>
    <mergeCell ref="AH89:AH90"/>
    <mergeCell ref="AH79:AH82"/>
    <mergeCell ref="G84:G86"/>
    <mergeCell ref="H84:H86"/>
    <mergeCell ref="L84:L86"/>
    <mergeCell ref="M84:M86"/>
    <mergeCell ref="N84:N86"/>
    <mergeCell ref="AH84:AH86"/>
    <mergeCell ref="M74:M77"/>
    <mergeCell ref="N74:N77"/>
    <mergeCell ref="O74:O76"/>
    <mergeCell ref="G79:G82"/>
    <mergeCell ref="H79:H82"/>
    <mergeCell ref="L79:L82"/>
    <mergeCell ref="M79:M82"/>
    <mergeCell ref="N79:N82"/>
    <mergeCell ref="M87:M88"/>
    <mergeCell ref="N87:N88"/>
    <mergeCell ref="AI64:AI65"/>
    <mergeCell ref="G70:G72"/>
    <mergeCell ref="H70:H72"/>
    <mergeCell ref="I70:I72"/>
    <mergeCell ref="J70:J72"/>
    <mergeCell ref="L70:L72"/>
    <mergeCell ref="M70:M72"/>
    <mergeCell ref="N70:N72"/>
    <mergeCell ref="X64:X65"/>
    <mergeCell ref="Z64:Z65"/>
    <mergeCell ref="AB64:AB65"/>
    <mergeCell ref="AD64:AD65"/>
    <mergeCell ref="AF64:AF65"/>
    <mergeCell ref="AH64:AH65"/>
    <mergeCell ref="P64:P65"/>
    <mergeCell ref="R64:R65"/>
    <mergeCell ref="T64:T65"/>
    <mergeCell ref="U64:U65"/>
    <mergeCell ref="V64:V65"/>
    <mergeCell ref="W64:W65"/>
    <mergeCell ref="I64:I68"/>
    <mergeCell ref="J64:J68"/>
    <mergeCell ref="L64:L68"/>
    <mergeCell ref="M64:M68"/>
    <mergeCell ref="N64:N68"/>
    <mergeCell ref="O64:O68"/>
    <mergeCell ref="A60:A105"/>
    <mergeCell ref="C60:C63"/>
    <mergeCell ref="D61:D63"/>
    <mergeCell ref="E61:E63"/>
    <mergeCell ref="I61:I62"/>
    <mergeCell ref="J61:J62"/>
    <mergeCell ref="C64:C72"/>
    <mergeCell ref="E64:E72"/>
    <mergeCell ref="G64:G68"/>
    <mergeCell ref="H64:H68"/>
    <mergeCell ref="B73:B74"/>
    <mergeCell ref="C73:C94"/>
    <mergeCell ref="D73:D76"/>
    <mergeCell ref="E73:E78"/>
    <mergeCell ref="G74:G76"/>
    <mergeCell ref="I74:I77"/>
    <mergeCell ref="G87:G88"/>
    <mergeCell ref="H87:H88"/>
    <mergeCell ref="B92:B93"/>
    <mergeCell ref="D92:D93"/>
    <mergeCell ref="J74:J77"/>
    <mergeCell ref="L74:L76"/>
    <mergeCell ref="R39:R40"/>
    <mergeCell ref="C43:C49"/>
    <mergeCell ref="E43:E49"/>
    <mergeCell ref="G43:G49"/>
    <mergeCell ref="H43:H49"/>
    <mergeCell ref="I43:I49"/>
    <mergeCell ref="J43:J49"/>
    <mergeCell ref="C58:C59"/>
    <mergeCell ref="E58:E59"/>
    <mergeCell ref="G58:G59"/>
    <mergeCell ref="H58:H59"/>
    <mergeCell ref="J58:J59"/>
    <mergeCell ref="L58:L59"/>
    <mergeCell ref="L43:L46"/>
    <mergeCell ref="L48:L49"/>
    <mergeCell ref="C50:C53"/>
    <mergeCell ref="E54:E55"/>
    <mergeCell ref="I54:I55"/>
    <mergeCell ref="J54:J55"/>
    <mergeCell ref="L54:L55"/>
    <mergeCell ref="A38:A59"/>
    <mergeCell ref="B38:B42"/>
    <mergeCell ref="C38:C42"/>
    <mergeCell ref="D38:D42"/>
    <mergeCell ref="E38:E42"/>
    <mergeCell ref="G38:G42"/>
    <mergeCell ref="H38:H42"/>
    <mergeCell ref="J38:J41"/>
    <mergeCell ref="L38:L39"/>
    <mergeCell ref="G29:G33"/>
    <mergeCell ref="H29:H33"/>
    <mergeCell ref="I29:I33"/>
    <mergeCell ref="J29:J33"/>
    <mergeCell ref="L29:L31"/>
    <mergeCell ref="L32:L33"/>
    <mergeCell ref="M32:M33"/>
    <mergeCell ref="N32:N33"/>
    <mergeCell ref="C34:C37"/>
    <mergeCell ref="E34:E37"/>
    <mergeCell ref="G34:G37"/>
    <mergeCell ref="H34:H37"/>
    <mergeCell ref="I34:I35"/>
    <mergeCell ref="J34:J35"/>
    <mergeCell ref="K34:K35"/>
    <mergeCell ref="L34:L35"/>
    <mergeCell ref="M34:M35"/>
    <mergeCell ref="N34:N35"/>
    <mergeCell ref="R19:S19"/>
    <mergeCell ref="O10:P10"/>
    <mergeCell ref="A11:A34"/>
    <mergeCell ref="B11:B33"/>
    <mergeCell ref="C11:C33"/>
    <mergeCell ref="E11:E19"/>
    <mergeCell ref="G11:G19"/>
    <mergeCell ref="J11:J26"/>
    <mergeCell ref="L11:L22"/>
    <mergeCell ref="M11:M17"/>
    <mergeCell ref="N11:N17"/>
    <mergeCell ref="B10:C10"/>
    <mergeCell ref="D10:E10"/>
    <mergeCell ref="F10:G10"/>
    <mergeCell ref="I10:J10"/>
    <mergeCell ref="K10:L10"/>
    <mergeCell ref="M10:N10"/>
    <mergeCell ref="R8:S10"/>
    <mergeCell ref="L23:L26"/>
    <mergeCell ref="M23:M24"/>
    <mergeCell ref="N23:N24"/>
    <mergeCell ref="L27:L28"/>
    <mergeCell ref="N27:N28"/>
    <mergeCell ref="E29:E33"/>
    <mergeCell ref="AJ8:AJ10"/>
    <mergeCell ref="V9:W9"/>
    <mergeCell ref="X9:Y9"/>
    <mergeCell ref="Z9:AA9"/>
    <mergeCell ref="AB9:AC9"/>
    <mergeCell ref="AD9:AE9"/>
    <mergeCell ref="AF9:AF10"/>
    <mergeCell ref="AG9:AG10"/>
    <mergeCell ref="O11:O17"/>
    <mergeCell ref="P11:P17"/>
    <mergeCell ref="R11:S11"/>
    <mergeCell ref="AH11:AH18"/>
    <mergeCell ref="R12:S17"/>
    <mergeCell ref="T8:T10"/>
    <mergeCell ref="U8:U9"/>
    <mergeCell ref="V8:AE8"/>
    <mergeCell ref="AF8:AG8"/>
    <mergeCell ref="AH8:AH9"/>
    <mergeCell ref="N1:AI1"/>
    <mergeCell ref="A8:A9"/>
    <mergeCell ref="B8:C9"/>
    <mergeCell ref="D8:E9"/>
    <mergeCell ref="F8:G9"/>
    <mergeCell ref="H8:H9"/>
    <mergeCell ref="I8:J9"/>
    <mergeCell ref="K8:L9"/>
    <mergeCell ref="M8:N9"/>
    <mergeCell ref="O8:P9"/>
    <mergeCell ref="AI8:AI9"/>
  </mergeCells>
  <pageMargins left="0.27559055118110237" right="0" top="0.59055118110236227" bottom="0.19685039370078741" header="0.19685039370078741" footer="0.19685039370078741"/>
  <pageSetup paperSize="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pane ySplit="2760" topLeftCell="A25"/>
      <selection activeCell="A2" sqref="A2:P2"/>
      <selection pane="bottomLeft" activeCell="K32" sqref="K32"/>
    </sheetView>
  </sheetViews>
  <sheetFormatPr defaultRowHeight="12.75" x14ac:dyDescent="0.25"/>
  <cols>
    <col min="1" max="1" width="4.7109375" style="379" customWidth="1"/>
    <col min="2" max="2" width="23.7109375" style="379" customWidth="1"/>
    <col min="3" max="3" width="9.7109375" style="390" bestFit="1" customWidth="1"/>
    <col min="4" max="4" width="20.7109375" style="379" customWidth="1"/>
    <col min="5" max="10" width="8.7109375" style="390" customWidth="1"/>
    <col min="11" max="16" width="8.7109375" style="389" customWidth="1"/>
    <col min="17" max="16384" width="9.140625" style="379"/>
  </cols>
  <sheetData>
    <row r="1" spans="1:16" ht="18" customHeight="1" x14ac:dyDescent="0.25">
      <c r="A1" s="748" t="s">
        <v>534</v>
      </c>
      <c r="B1" s="748"/>
      <c r="C1" s="748"/>
      <c r="D1" s="748"/>
      <c r="E1" s="748"/>
      <c r="F1" s="748"/>
      <c r="G1" s="748"/>
      <c r="H1" s="748"/>
      <c r="I1" s="748"/>
      <c r="J1" s="748"/>
      <c r="K1" s="748"/>
      <c r="L1" s="748"/>
      <c r="M1" s="748"/>
      <c r="N1" s="748"/>
      <c r="O1" s="748"/>
      <c r="P1" s="748"/>
    </row>
    <row r="2" spans="1:16" ht="18" customHeight="1" x14ac:dyDescent="0.25">
      <c r="A2" s="748" t="s">
        <v>535</v>
      </c>
      <c r="B2" s="748"/>
      <c r="C2" s="748"/>
      <c r="D2" s="748"/>
      <c r="E2" s="748"/>
      <c r="F2" s="748"/>
      <c r="G2" s="748"/>
      <c r="H2" s="748"/>
      <c r="I2" s="748"/>
      <c r="J2" s="748"/>
      <c r="K2" s="748"/>
      <c r="L2" s="748"/>
      <c r="M2" s="748"/>
      <c r="N2" s="748"/>
      <c r="O2" s="748"/>
      <c r="P2" s="748"/>
    </row>
    <row r="3" spans="1:16" ht="18" customHeight="1" x14ac:dyDescent="0.25">
      <c r="A3" s="748" t="s">
        <v>24</v>
      </c>
      <c r="B3" s="748"/>
      <c r="C3" s="748"/>
      <c r="D3" s="748"/>
      <c r="E3" s="748"/>
      <c r="F3" s="748"/>
      <c r="G3" s="748"/>
      <c r="H3" s="748"/>
      <c r="I3" s="748"/>
      <c r="J3" s="748"/>
      <c r="K3" s="748"/>
      <c r="L3" s="748"/>
      <c r="M3" s="748"/>
      <c r="N3" s="748"/>
      <c r="O3" s="748"/>
      <c r="P3" s="748"/>
    </row>
    <row r="5" spans="1:16" s="380" customFormat="1" ht="24" customHeight="1" x14ac:dyDescent="0.25">
      <c r="A5" s="749" t="s">
        <v>536</v>
      </c>
      <c r="B5" s="749" t="s">
        <v>537</v>
      </c>
      <c r="C5" s="750" t="s">
        <v>538</v>
      </c>
      <c r="D5" s="749" t="s">
        <v>539</v>
      </c>
      <c r="E5" s="744" t="s">
        <v>540</v>
      </c>
      <c r="F5" s="744"/>
      <c r="G5" s="744"/>
      <c r="H5" s="744"/>
      <c r="I5" s="744"/>
      <c r="J5" s="744"/>
      <c r="K5" s="744" t="s">
        <v>547</v>
      </c>
      <c r="L5" s="744"/>
      <c r="M5" s="744"/>
      <c r="N5" s="744" t="s">
        <v>548</v>
      </c>
      <c r="O5" s="744"/>
      <c r="P5" s="744"/>
    </row>
    <row r="6" spans="1:16" s="380" customFormat="1" ht="21" customHeight="1" x14ac:dyDescent="0.25">
      <c r="A6" s="749"/>
      <c r="B6" s="749"/>
      <c r="C6" s="750"/>
      <c r="D6" s="749"/>
      <c r="E6" s="381" t="s">
        <v>541</v>
      </c>
      <c r="F6" s="381" t="s">
        <v>542</v>
      </c>
      <c r="G6" s="381" t="s">
        <v>543</v>
      </c>
      <c r="H6" s="381" t="s">
        <v>544</v>
      </c>
      <c r="I6" s="381" t="s">
        <v>545</v>
      </c>
      <c r="J6" s="381" t="s">
        <v>546</v>
      </c>
      <c r="K6" s="382" t="s">
        <v>541</v>
      </c>
      <c r="L6" s="382" t="s">
        <v>542</v>
      </c>
      <c r="M6" s="382" t="s">
        <v>543</v>
      </c>
      <c r="N6" s="382" t="s">
        <v>541</v>
      </c>
      <c r="O6" s="382" t="s">
        <v>542</v>
      </c>
      <c r="P6" s="382" t="s">
        <v>543</v>
      </c>
    </row>
    <row r="7" spans="1:16" s="375" customFormat="1" ht="11.25" x14ac:dyDescent="0.25">
      <c r="A7" s="377" t="s">
        <v>482</v>
      </c>
      <c r="B7" s="377" t="s">
        <v>483</v>
      </c>
      <c r="C7" s="376" t="s">
        <v>484</v>
      </c>
      <c r="D7" s="377" t="s">
        <v>485</v>
      </c>
      <c r="E7" s="376" t="s">
        <v>502</v>
      </c>
      <c r="F7" s="376" t="s">
        <v>503</v>
      </c>
      <c r="G7" s="376" t="s">
        <v>504</v>
      </c>
      <c r="H7" s="376" t="s">
        <v>505</v>
      </c>
      <c r="I7" s="376" t="s">
        <v>506</v>
      </c>
      <c r="J7" s="376" t="s">
        <v>507</v>
      </c>
      <c r="K7" s="378" t="s">
        <v>508</v>
      </c>
      <c r="L7" s="378" t="s">
        <v>509</v>
      </c>
      <c r="M7" s="378" t="s">
        <v>510</v>
      </c>
      <c r="N7" s="378" t="s">
        <v>511</v>
      </c>
      <c r="O7" s="378" t="s">
        <v>512</v>
      </c>
      <c r="P7" s="378" t="s">
        <v>513</v>
      </c>
    </row>
    <row r="8" spans="1:16" ht="24" customHeight="1" x14ac:dyDescent="0.25">
      <c r="A8" s="451" t="s">
        <v>482</v>
      </c>
      <c r="B8" s="747" t="s">
        <v>530</v>
      </c>
      <c r="C8" s="743">
        <v>1</v>
      </c>
      <c r="D8" s="383" t="s">
        <v>592</v>
      </c>
      <c r="E8" s="385">
        <v>1</v>
      </c>
      <c r="F8" s="385">
        <v>1</v>
      </c>
      <c r="G8" s="385">
        <v>1</v>
      </c>
      <c r="H8" s="385">
        <v>1</v>
      </c>
      <c r="I8" s="385">
        <v>1</v>
      </c>
      <c r="J8" s="385">
        <v>1</v>
      </c>
      <c r="K8" s="384">
        <v>0.84740000000000004</v>
      </c>
      <c r="L8" s="384">
        <v>0.88460000000000005</v>
      </c>
      <c r="M8" s="384">
        <v>0.91400000000000003</v>
      </c>
      <c r="N8" s="384">
        <f>K8/E8</f>
        <v>0.84740000000000004</v>
      </c>
      <c r="O8" s="384">
        <f>L8/F8</f>
        <v>0.88460000000000005</v>
      </c>
      <c r="P8" s="384">
        <f>M8/G8</f>
        <v>0.91400000000000003</v>
      </c>
    </row>
    <row r="9" spans="1:16" ht="24" customHeight="1" x14ac:dyDescent="0.25">
      <c r="A9" s="451" t="s">
        <v>483</v>
      </c>
      <c r="B9" s="747"/>
      <c r="C9" s="743"/>
      <c r="D9" s="383" t="s">
        <v>26</v>
      </c>
      <c r="E9" s="385">
        <v>1</v>
      </c>
      <c r="F9" s="385">
        <v>1</v>
      </c>
      <c r="G9" s="385">
        <v>1</v>
      </c>
      <c r="H9" s="385">
        <v>1</v>
      </c>
      <c r="I9" s="385">
        <v>1</v>
      </c>
      <c r="J9" s="385">
        <v>1</v>
      </c>
      <c r="K9" s="384">
        <v>0.96230000000000004</v>
      </c>
      <c r="L9" s="384">
        <v>0.94620000000000004</v>
      </c>
      <c r="M9" s="384">
        <v>0.96679999999999999</v>
      </c>
      <c r="N9" s="384">
        <f t="shared" ref="N9:N40" si="0">K9/E9</f>
        <v>0.96230000000000004</v>
      </c>
      <c r="O9" s="384">
        <f t="shared" ref="O9:O40" si="1">L9/F9</f>
        <v>0.94620000000000004</v>
      </c>
      <c r="P9" s="384">
        <f t="shared" ref="P9:P40" si="2">M9/G9</f>
        <v>0.96679999999999999</v>
      </c>
    </row>
    <row r="10" spans="1:16" ht="24" customHeight="1" x14ac:dyDescent="0.25">
      <c r="A10" s="451" t="s">
        <v>484</v>
      </c>
      <c r="B10" s="747"/>
      <c r="C10" s="743"/>
      <c r="D10" s="383" t="s">
        <v>25</v>
      </c>
      <c r="E10" s="385">
        <v>1</v>
      </c>
      <c r="F10" s="385">
        <v>1</v>
      </c>
      <c r="G10" s="385">
        <v>1</v>
      </c>
      <c r="H10" s="385">
        <v>1</v>
      </c>
      <c r="I10" s="385">
        <v>1</v>
      </c>
      <c r="J10" s="385">
        <v>1</v>
      </c>
      <c r="K10" s="384">
        <v>0.96279999999999999</v>
      </c>
      <c r="L10" s="384">
        <v>0.93049999999999999</v>
      </c>
      <c r="M10" s="384">
        <v>0.97529999999999994</v>
      </c>
      <c r="N10" s="384">
        <f t="shared" si="0"/>
        <v>0.96279999999999999</v>
      </c>
      <c r="O10" s="384">
        <f t="shared" si="1"/>
        <v>0.93049999999999999</v>
      </c>
      <c r="P10" s="384">
        <f t="shared" si="2"/>
        <v>0.97529999999999994</v>
      </c>
    </row>
    <row r="11" spans="1:16" ht="24" customHeight="1" x14ac:dyDescent="0.25">
      <c r="A11" s="451" t="s">
        <v>485</v>
      </c>
      <c r="B11" s="747"/>
      <c r="C11" s="743"/>
      <c r="D11" s="383" t="s">
        <v>27</v>
      </c>
      <c r="E11" s="385">
        <v>1</v>
      </c>
      <c r="F11" s="385">
        <v>1</v>
      </c>
      <c r="G11" s="385">
        <v>1</v>
      </c>
      <c r="H11" s="385">
        <v>1</v>
      </c>
      <c r="I11" s="385">
        <v>1</v>
      </c>
      <c r="J11" s="385">
        <v>1</v>
      </c>
      <c r="K11" s="384">
        <v>0.94230000000000003</v>
      </c>
      <c r="L11" s="384">
        <v>0.92200000000000004</v>
      </c>
      <c r="M11" s="384">
        <v>0.95630000000000004</v>
      </c>
      <c r="N11" s="384">
        <f t="shared" si="0"/>
        <v>0.94230000000000003</v>
      </c>
      <c r="O11" s="384">
        <f t="shared" si="1"/>
        <v>0.92200000000000004</v>
      </c>
      <c r="P11" s="384">
        <f t="shared" si="2"/>
        <v>0.95630000000000004</v>
      </c>
    </row>
    <row r="12" spans="1:16" ht="24" customHeight="1" x14ac:dyDescent="0.25">
      <c r="A12" s="451" t="s">
        <v>502</v>
      </c>
      <c r="B12" s="747"/>
      <c r="C12" s="743"/>
      <c r="D12" s="383" t="s">
        <v>28</v>
      </c>
      <c r="E12" s="385">
        <v>1</v>
      </c>
      <c r="F12" s="385">
        <v>1</v>
      </c>
      <c r="G12" s="385">
        <v>1</v>
      </c>
      <c r="H12" s="385">
        <v>1</v>
      </c>
      <c r="I12" s="385">
        <v>1</v>
      </c>
      <c r="J12" s="385">
        <v>1</v>
      </c>
      <c r="K12" s="384">
        <v>0.95630000000000004</v>
      </c>
      <c r="L12" s="384">
        <v>0.92310000000000003</v>
      </c>
      <c r="M12" s="384">
        <v>0.9617</v>
      </c>
      <c r="N12" s="384">
        <f t="shared" si="0"/>
        <v>0.95630000000000004</v>
      </c>
      <c r="O12" s="384">
        <f t="shared" si="1"/>
        <v>0.92310000000000003</v>
      </c>
      <c r="P12" s="384">
        <f t="shared" si="2"/>
        <v>0.9617</v>
      </c>
    </row>
    <row r="13" spans="1:16" ht="24" customHeight="1" x14ac:dyDescent="0.25">
      <c r="A13" s="451" t="s">
        <v>503</v>
      </c>
      <c r="B13" s="747"/>
      <c r="C13" s="743"/>
      <c r="D13" s="383" t="s">
        <v>29</v>
      </c>
      <c r="E13" s="385">
        <v>1</v>
      </c>
      <c r="F13" s="385">
        <v>1</v>
      </c>
      <c r="G13" s="385">
        <v>1</v>
      </c>
      <c r="H13" s="385">
        <v>1</v>
      </c>
      <c r="I13" s="385">
        <v>1</v>
      </c>
      <c r="J13" s="385">
        <v>1</v>
      </c>
      <c r="K13" s="384">
        <v>0.95469999999999999</v>
      </c>
      <c r="L13" s="384">
        <v>0.92459999999999998</v>
      </c>
      <c r="M13" s="384">
        <v>0.95299999999999996</v>
      </c>
      <c r="N13" s="384">
        <f t="shared" si="0"/>
        <v>0.95469999999999999</v>
      </c>
      <c r="O13" s="384">
        <f t="shared" si="1"/>
        <v>0.92459999999999998</v>
      </c>
      <c r="P13" s="384">
        <f t="shared" si="2"/>
        <v>0.95299999999999996</v>
      </c>
    </row>
    <row r="14" spans="1:16" ht="24" customHeight="1" x14ac:dyDescent="0.25">
      <c r="A14" s="451" t="s">
        <v>504</v>
      </c>
      <c r="B14" s="747"/>
      <c r="C14" s="743"/>
      <c r="D14" s="383" t="s">
        <v>30</v>
      </c>
      <c r="E14" s="385">
        <v>1</v>
      </c>
      <c r="F14" s="385">
        <v>1</v>
      </c>
      <c r="G14" s="385">
        <v>1</v>
      </c>
      <c r="H14" s="385">
        <v>1</v>
      </c>
      <c r="I14" s="385">
        <v>1</v>
      </c>
      <c r="J14" s="385">
        <v>1</v>
      </c>
      <c r="K14" s="384">
        <v>0.96160000000000001</v>
      </c>
      <c r="L14" s="384">
        <v>0.9345</v>
      </c>
      <c r="M14" s="384">
        <v>0.95679999999999998</v>
      </c>
      <c r="N14" s="384">
        <f t="shared" si="0"/>
        <v>0.96160000000000001</v>
      </c>
      <c r="O14" s="384">
        <f t="shared" si="1"/>
        <v>0.9345</v>
      </c>
      <c r="P14" s="384">
        <f t="shared" si="2"/>
        <v>0.95679999999999998</v>
      </c>
    </row>
    <row r="15" spans="1:16" ht="2.25" customHeight="1" x14ac:dyDescent="0.25">
      <c r="A15" s="451"/>
      <c r="B15" s="383"/>
      <c r="C15" s="385"/>
      <c r="D15" s="383"/>
      <c r="E15" s="385"/>
      <c r="F15" s="385"/>
      <c r="G15" s="385"/>
      <c r="H15" s="385"/>
      <c r="I15" s="385"/>
      <c r="J15" s="385"/>
      <c r="K15" s="384"/>
      <c r="L15" s="384"/>
      <c r="M15" s="384"/>
      <c r="N15" s="384"/>
      <c r="O15" s="384"/>
      <c r="P15" s="384"/>
    </row>
    <row r="16" spans="1:16" ht="80.25" customHeight="1" x14ac:dyDescent="0.25">
      <c r="A16" s="451" t="s">
        <v>505</v>
      </c>
      <c r="B16" s="386" t="s">
        <v>532</v>
      </c>
      <c r="C16" s="385">
        <v>0.5</v>
      </c>
      <c r="D16" s="386" t="s">
        <v>593</v>
      </c>
      <c r="E16" s="385">
        <v>1</v>
      </c>
      <c r="F16" s="385">
        <v>1</v>
      </c>
      <c r="G16" s="385">
        <v>1</v>
      </c>
      <c r="H16" s="385">
        <v>1</v>
      </c>
      <c r="I16" s="385">
        <v>1</v>
      </c>
      <c r="J16" s="385">
        <v>1</v>
      </c>
      <c r="K16" s="384">
        <v>0.86850000000000005</v>
      </c>
      <c r="L16" s="384">
        <v>0.21560000000000001</v>
      </c>
      <c r="M16" s="384">
        <v>0.97789999999999999</v>
      </c>
      <c r="N16" s="384">
        <f t="shared" si="0"/>
        <v>0.86850000000000005</v>
      </c>
      <c r="O16" s="384">
        <f t="shared" si="1"/>
        <v>0.21560000000000001</v>
      </c>
      <c r="P16" s="384">
        <f t="shared" si="2"/>
        <v>0.97789999999999999</v>
      </c>
    </row>
    <row r="17" spans="1:17" ht="2.25" customHeight="1" x14ac:dyDescent="0.25">
      <c r="A17" s="451"/>
      <c r="B17" s="386"/>
      <c r="C17" s="385"/>
      <c r="D17" s="386"/>
      <c r="E17" s="385"/>
      <c r="F17" s="385"/>
      <c r="G17" s="385"/>
      <c r="H17" s="385"/>
      <c r="I17" s="385"/>
      <c r="J17" s="385"/>
      <c r="K17" s="384"/>
      <c r="L17" s="384"/>
      <c r="M17" s="384"/>
      <c r="N17" s="384"/>
      <c r="O17" s="384"/>
      <c r="P17" s="384"/>
    </row>
    <row r="18" spans="1:17" ht="52.5" customHeight="1" x14ac:dyDescent="0.25">
      <c r="A18" s="451" t="s">
        <v>506</v>
      </c>
      <c r="B18" s="746" t="s">
        <v>533</v>
      </c>
      <c r="C18" s="745" t="s">
        <v>595</v>
      </c>
      <c r="D18" s="387" t="s">
        <v>596</v>
      </c>
      <c r="E18" s="385">
        <v>1</v>
      </c>
      <c r="F18" s="385">
        <v>1</v>
      </c>
      <c r="G18" s="385">
        <v>1</v>
      </c>
      <c r="H18" s="385">
        <v>1</v>
      </c>
      <c r="I18" s="385">
        <v>1</v>
      </c>
      <c r="J18" s="385">
        <v>1</v>
      </c>
      <c r="K18" s="384">
        <v>0.98029999999999995</v>
      </c>
      <c r="L18" s="384">
        <v>0.99960000000000004</v>
      </c>
      <c r="M18" s="384">
        <v>0.96289999999999998</v>
      </c>
      <c r="N18" s="384">
        <f t="shared" si="0"/>
        <v>0.98029999999999995</v>
      </c>
      <c r="O18" s="384">
        <f t="shared" si="1"/>
        <v>0.99960000000000004</v>
      </c>
      <c r="P18" s="384">
        <f t="shared" si="2"/>
        <v>0.96289999999999998</v>
      </c>
      <c r="Q18" s="450"/>
    </row>
    <row r="19" spans="1:17" ht="52.5" customHeight="1" x14ac:dyDescent="0.25">
      <c r="A19" s="451" t="s">
        <v>507</v>
      </c>
      <c r="B19" s="746"/>
      <c r="C19" s="745"/>
      <c r="D19" s="387" t="s">
        <v>597</v>
      </c>
      <c r="E19" s="385">
        <v>1</v>
      </c>
      <c r="F19" s="385">
        <v>1</v>
      </c>
      <c r="G19" s="385">
        <v>1</v>
      </c>
      <c r="H19" s="385">
        <v>1</v>
      </c>
      <c r="I19" s="385">
        <v>1</v>
      </c>
      <c r="J19" s="385">
        <v>0.45</v>
      </c>
      <c r="K19" s="384">
        <v>0.97470000000000001</v>
      </c>
      <c r="L19" s="384">
        <v>0.8841</v>
      </c>
      <c r="M19" s="384">
        <v>0.9718</v>
      </c>
      <c r="N19" s="384">
        <f t="shared" si="0"/>
        <v>0.97470000000000001</v>
      </c>
      <c r="O19" s="384">
        <f t="shared" si="1"/>
        <v>0.8841</v>
      </c>
      <c r="P19" s="384">
        <f t="shared" si="2"/>
        <v>0.9718</v>
      </c>
      <c r="Q19" s="450"/>
    </row>
    <row r="20" spans="1:17" ht="2.25" customHeight="1" x14ac:dyDescent="0.25">
      <c r="A20" s="451"/>
      <c r="B20" s="388"/>
      <c r="C20" s="457"/>
      <c r="D20" s="388"/>
      <c r="E20" s="385"/>
      <c r="F20" s="385"/>
      <c r="G20" s="385"/>
      <c r="H20" s="385"/>
      <c r="I20" s="385"/>
      <c r="J20" s="385"/>
      <c r="K20" s="384"/>
      <c r="L20" s="384"/>
      <c r="M20" s="384"/>
      <c r="N20" s="384"/>
      <c r="O20" s="384"/>
      <c r="P20" s="384"/>
      <c r="Q20" s="450"/>
    </row>
    <row r="21" spans="1:17" ht="24" customHeight="1" x14ac:dyDescent="0.25">
      <c r="A21" s="562" t="s">
        <v>508</v>
      </c>
      <c r="B21" s="741" t="s">
        <v>591</v>
      </c>
      <c r="C21" s="742" t="s">
        <v>94</v>
      </c>
      <c r="D21" s="383" t="s">
        <v>26</v>
      </c>
      <c r="E21" s="385">
        <v>1</v>
      </c>
      <c r="F21" s="385">
        <v>1</v>
      </c>
      <c r="G21" s="385">
        <v>1</v>
      </c>
      <c r="H21" s="385">
        <v>1</v>
      </c>
      <c r="I21" s="385">
        <v>1</v>
      </c>
      <c r="J21" s="385">
        <v>1</v>
      </c>
      <c r="K21" s="384">
        <v>0</v>
      </c>
      <c r="L21" s="384">
        <v>0.99790000000000001</v>
      </c>
      <c r="M21" s="384">
        <v>0.99970000000000003</v>
      </c>
      <c r="N21" s="384">
        <f t="shared" si="0"/>
        <v>0</v>
      </c>
      <c r="O21" s="384">
        <f t="shared" si="1"/>
        <v>0.99790000000000001</v>
      </c>
      <c r="P21" s="384">
        <f t="shared" si="2"/>
        <v>0.99970000000000003</v>
      </c>
    </row>
    <row r="22" spans="1:17" ht="24" customHeight="1" x14ac:dyDescent="0.25">
      <c r="A22" s="562" t="s">
        <v>509</v>
      </c>
      <c r="B22" s="741"/>
      <c r="C22" s="742"/>
      <c r="D22" s="383" t="s">
        <v>25</v>
      </c>
      <c r="E22" s="385">
        <v>1</v>
      </c>
      <c r="F22" s="385">
        <v>1</v>
      </c>
      <c r="G22" s="385">
        <v>1</v>
      </c>
      <c r="H22" s="385">
        <v>1</v>
      </c>
      <c r="I22" s="385">
        <v>1</v>
      </c>
      <c r="J22" s="385">
        <v>1</v>
      </c>
      <c r="K22" s="384">
        <v>0</v>
      </c>
      <c r="L22" s="384">
        <v>0.99919999999999998</v>
      </c>
      <c r="M22" s="384">
        <v>0.99960000000000004</v>
      </c>
      <c r="N22" s="384">
        <f t="shared" si="0"/>
        <v>0</v>
      </c>
      <c r="O22" s="384">
        <f t="shared" si="1"/>
        <v>0.99919999999999998</v>
      </c>
      <c r="P22" s="384">
        <f t="shared" si="2"/>
        <v>0.99960000000000004</v>
      </c>
    </row>
    <row r="23" spans="1:17" ht="24" customHeight="1" x14ac:dyDescent="0.25">
      <c r="A23" s="562" t="s">
        <v>510</v>
      </c>
      <c r="B23" s="741"/>
      <c r="C23" s="742"/>
      <c r="D23" s="383" t="s">
        <v>27</v>
      </c>
      <c r="E23" s="385">
        <v>1</v>
      </c>
      <c r="F23" s="385">
        <v>1</v>
      </c>
      <c r="G23" s="385">
        <v>1</v>
      </c>
      <c r="H23" s="385">
        <v>1</v>
      </c>
      <c r="I23" s="385">
        <v>1</v>
      </c>
      <c r="J23" s="385">
        <v>1</v>
      </c>
      <c r="K23" s="384">
        <v>0</v>
      </c>
      <c r="L23" s="384">
        <v>0.99950000000000006</v>
      </c>
      <c r="M23" s="384">
        <v>0.99919999999999998</v>
      </c>
      <c r="N23" s="384">
        <f t="shared" si="0"/>
        <v>0</v>
      </c>
      <c r="O23" s="384">
        <f t="shared" si="1"/>
        <v>0.99950000000000006</v>
      </c>
      <c r="P23" s="384">
        <f t="shared" si="2"/>
        <v>0.99919999999999998</v>
      </c>
    </row>
    <row r="24" spans="1:17" ht="24" customHeight="1" x14ac:dyDescent="0.25">
      <c r="A24" s="562" t="s">
        <v>511</v>
      </c>
      <c r="B24" s="741"/>
      <c r="C24" s="742"/>
      <c r="D24" s="383" t="s">
        <v>28</v>
      </c>
      <c r="E24" s="385">
        <v>1</v>
      </c>
      <c r="F24" s="385">
        <v>1</v>
      </c>
      <c r="G24" s="385">
        <v>1</v>
      </c>
      <c r="H24" s="385">
        <v>1</v>
      </c>
      <c r="I24" s="385">
        <v>1</v>
      </c>
      <c r="J24" s="385">
        <v>1</v>
      </c>
      <c r="K24" s="384">
        <v>0</v>
      </c>
      <c r="L24" s="384">
        <v>0.999</v>
      </c>
      <c r="M24" s="384">
        <v>0.99929999999999997</v>
      </c>
      <c r="N24" s="384">
        <f t="shared" si="0"/>
        <v>0</v>
      </c>
      <c r="O24" s="384">
        <f t="shared" si="1"/>
        <v>0.999</v>
      </c>
      <c r="P24" s="384">
        <f t="shared" si="2"/>
        <v>0.99929999999999997</v>
      </c>
    </row>
    <row r="25" spans="1:17" ht="24" customHeight="1" x14ac:dyDescent="0.25">
      <c r="A25" s="562" t="s">
        <v>512</v>
      </c>
      <c r="B25" s="741"/>
      <c r="C25" s="742"/>
      <c r="D25" s="383" t="s">
        <v>29</v>
      </c>
      <c r="E25" s="385">
        <v>1</v>
      </c>
      <c r="F25" s="385">
        <v>1</v>
      </c>
      <c r="G25" s="385">
        <v>1</v>
      </c>
      <c r="H25" s="385">
        <v>1</v>
      </c>
      <c r="I25" s="385">
        <v>1</v>
      </c>
      <c r="J25" s="385">
        <v>1</v>
      </c>
      <c r="K25" s="384">
        <v>0</v>
      </c>
      <c r="L25" s="384">
        <v>0.99770000000000003</v>
      </c>
      <c r="M25" s="384">
        <v>0.99939999999999996</v>
      </c>
      <c r="N25" s="384">
        <f t="shared" si="0"/>
        <v>0</v>
      </c>
      <c r="O25" s="384">
        <f t="shared" si="1"/>
        <v>0.99770000000000003</v>
      </c>
      <c r="P25" s="384">
        <f t="shared" si="2"/>
        <v>0.99939999999999996</v>
      </c>
    </row>
    <row r="26" spans="1:17" ht="24" customHeight="1" x14ac:dyDescent="0.25">
      <c r="A26" s="562" t="s">
        <v>513</v>
      </c>
      <c r="B26" s="741"/>
      <c r="C26" s="742"/>
      <c r="D26" s="383" t="s">
        <v>30</v>
      </c>
      <c r="E26" s="385">
        <v>1</v>
      </c>
      <c r="F26" s="385">
        <v>1</v>
      </c>
      <c r="G26" s="385">
        <v>1</v>
      </c>
      <c r="H26" s="385">
        <v>1</v>
      </c>
      <c r="I26" s="385">
        <v>1</v>
      </c>
      <c r="J26" s="385">
        <v>1</v>
      </c>
      <c r="K26" s="384">
        <v>0</v>
      </c>
      <c r="L26" s="384">
        <v>0.65969999999999995</v>
      </c>
      <c r="M26" s="384">
        <v>0.99839999999999995</v>
      </c>
      <c r="N26" s="384">
        <f t="shared" si="0"/>
        <v>0</v>
      </c>
      <c r="O26" s="384">
        <f t="shared" si="1"/>
        <v>0.65969999999999995</v>
      </c>
      <c r="P26" s="384">
        <f t="shared" si="2"/>
        <v>0.99839999999999995</v>
      </c>
    </row>
    <row r="27" spans="1:17" ht="24" customHeight="1" x14ac:dyDescent="0.25">
      <c r="A27" s="563" t="s">
        <v>508</v>
      </c>
      <c r="B27" s="741" t="s">
        <v>649</v>
      </c>
      <c r="C27" s="742" t="s">
        <v>94</v>
      </c>
      <c r="D27" s="383" t="s">
        <v>26</v>
      </c>
      <c r="E27" s="540">
        <v>0</v>
      </c>
      <c r="F27" s="542">
        <v>0</v>
      </c>
      <c r="G27" s="542">
        <v>0</v>
      </c>
      <c r="H27" s="540">
        <v>1</v>
      </c>
      <c r="I27" s="540">
        <v>1</v>
      </c>
      <c r="J27" s="540">
        <v>1</v>
      </c>
      <c r="K27" s="539">
        <v>0</v>
      </c>
      <c r="L27" s="541">
        <v>0</v>
      </c>
      <c r="M27" s="541">
        <v>0</v>
      </c>
      <c r="N27" s="541">
        <v>0</v>
      </c>
      <c r="O27" s="541">
        <v>0</v>
      </c>
      <c r="P27" s="541">
        <v>0</v>
      </c>
    </row>
    <row r="28" spans="1:17" ht="24" customHeight="1" x14ac:dyDescent="0.25">
      <c r="A28" s="563" t="s">
        <v>509</v>
      </c>
      <c r="B28" s="741"/>
      <c r="C28" s="742"/>
      <c r="D28" s="383" t="s">
        <v>25</v>
      </c>
      <c r="E28" s="540">
        <v>0</v>
      </c>
      <c r="F28" s="542">
        <v>0</v>
      </c>
      <c r="G28" s="542">
        <v>0</v>
      </c>
      <c r="H28" s="540">
        <v>1</v>
      </c>
      <c r="I28" s="540">
        <v>1</v>
      </c>
      <c r="J28" s="540">
        <v>1</v>
      </c>
      <c r="K28" s="539">
        <v>0</v>
      </c>
      <c r="L28" s="541">
        <v>0</v>
      </c>
      <c r="M28" s="541">
        <v>0</v>
      </c>
      <c r="N28" s="541">
        <v>0</v>
      </c>
      <c r="O28" s="541">
        <v>0</v>
      </c>
      <c r="P28" s="541">
        <v>0</v>
      </c>
    </row>
    <row r="29" spans="1:17" ht="24" customHeight="1" x14ac:dyDescent="0.25">
      <c r="A29" s="563" t="s">
        <v>510</v>
      </c>
      <c r="B29" s="741"/>
      <c r="C29" s="742"/>
      <c r="D29" s="383" t="s">
        <v>27</v>
      </c>
      <c r="E29" s="540">
        <v>0</v>
      </c>
      <c r="F29" s="542">
        <v>0</v>
      </c>
      <c r="G29" s="542">
        <v>0</v>
      </c>
      <c r="H29" s="540">
        <v>1</v>
      </c>
      <c r="I29" s="540">
        <v>1</v>
      </c>
      <c r="J29" s="540">
        <v>1</v>
      </c>
      <c r="K29" s="539">
        <v>0</v>
      </c>
      <c r="L29" s="541">
        <v>0</v>
      </c>
      <c r="M29" s="541">
        <v>0</v>
      </c>
      <c r="N29" s="541">
        <v>0</v>
      </c>
      <c r="O29" s="541">
        <v>0</v>
      </c>
      <c r="P29" s="541">
        <v>0</v>
      </c>
    </row>
    <row r="30" spans="1:17" ht="24" customHeight="1" x14ac:dyDescent="0.25">
      <c r="A30" s="563" t="s">
        <v>511</v>
      </c>
      <c r="B30" s="741"/>
      <c r="C30" s="742"/>
      <c r="D30" s="383" t="s">
        <v>28</v>
      </c>
      <c r="E30" s="540">
        <v>0</v>
      </c>
      <c r="F30" s="542">
        <v>0</v>
      </c>
      <c r="G30" s="542">
        <v>0</v>
      </c>
      <c r="H30" s="540">
        <v>1</v>
      </c>
      <c r="I30" s="540">
        <v>1</v>
      </c>
      <c r="J30" s="540">
        <v>1</v>
      </c>
      <c r="K30" s="539">
        <v>0</v>
      </c>
      <c r="L30" s="541">
        <v>0</v>
      </c>
      <c r="M30" s="541">
        <v>0</v>
      </c>
      <c r="N30" s="541">
        <v>0</v>
      </c>
      <c r="O30" s="541">
        <v>0</v>
      </c>
      <c r="P30" s="541">
        <v>0</v>
      </c>
    </row>
    <row r="31" spans="1:17" ht="24" customHeight="1" x14ac:dyDescent="0.25">
      <c r="A31" s="563" t="s">
        <v>512</v>
      </c>
      <c r="B31" s="741"/>
      <c r="C31" s="742"/>
      <c r="D31" s="383" t="s">
        <v>29</v>
      </c>
      <c r="E31" s="540">
        <v>0</v>
      </c>
      <c r="F31" s="542">
        <v>0</v>
      </c>
      <c r="G31" s="542">
        <v>0</v>
      </c>
      <c r="H31" s="540">
        <v>1</v>
      </c>
      <c r="I31" s="540">
        <v>1</v>
      </c>
      <c r="J31" s="540">
        <v>1</v>
      </c>
      <c r="K31" s="539">
        <v>0</v>
      </c>
      <c r="L31" s="541">
        <v>0</v>
      </c>
      <c r="M31" s="541">
        <v>0</v>
      </c>
      <c r="N31" s="541">
        <v>0</v>
      </c>
      <c r="O31" s="541">
        <v>0</v>
      </c>
      <c r="P31" s="541">
        <v>0</v>
      </c>
    </row>
    <row r="32" spans="1:17" ht="24" customHeight="1" x14ac:dyDescent="0.25">
      <c r="A32" s="563" t="s">
        <v>513</v>
      </c>
      <c r="B32" s="741"/>
      <c r="C32" s="742"/>
      <c r="D32" s="383" t="s">
        <v>30</v>
      </c>
      <c r="E32" s="540">
        <v>0</v>
      </c>
      <c r="F32" s="542">
        <v>0</v>
      </c>
      <c r="G32" s="542">
        <v>0</v>
      </c>
      <c r="H32" s="540">
        <v>1</v>
      </c>
      <c r="I32" s="540">
        <v>1</v>
      </c>
      <c r="J32" s="540">
        <v>1</v>
      </c>
      <c r="K32" s="539">
        <v>0</v>
      </c>
      <c r="L32" s="541">
        <v>0</v>
      </c>
      <c r="M32" s="541">
        <v>0</v>
      </c>
      <c r="N32" s="541">
        <v>0</v>
      </c>
      <c r="O32" s="541">
        <v>0</v>
      </c>
      <c r="P32" s="541">
        <v>0</v>
      </c>
    </row>
    <row r="33" spans="1:16" ht="24" customHeight="1" x14ac:dyDescent="0.25">
      <c r="A33" s="562" t="s">
        <v>508</v>
      </c>
      <c r="B33" s="741" t="s">
        <v>648</v>
      </c>
      <c r="C33" s="742" t="s">
        <v>94</v>
      </c>
      <c r="D33" s="383" t="s">
        <v>26</v>
      </c>
      <c r="E33" s="540">
        <v>0</v>
      </c>
      <c r="F33" s="542">
        <v>0</v>
      </c>
      <c r="G33" s="542">
        <v>0</v>
      </c>
      <c r="H33" s="540">
        <v>1</v>
      </c>
      <c r="I33" s="540">
        <v>1</v>
      </c>
      <c r="J33" s="540">
        <v>1</v>
      </c>
      <c r="K33" s="539">
        <v>0</v>
      </c>
      <c r="L33" s="541">
        <v>0</v>
      </c>
      <c r="M33" s="541">
        <v>0</v>
      </c>
      <c r="N33" s="541">
        <v>0</v>
      </c>
      <c r="O33" s="541">
        <v>0</v>
      </c>
      <c r="P33" s="541">
        <v>0</v>
      </c>
    </row>
    <row r="34" spans="1:16" ht="24" customHeight="1" x14ac:dyDescent="0.25">
      <c r="A34" s="562" t="s">
        <v>509</v>
      </c>
      <c r="B34" s="741"/>
      <c r="C34" s="742"/>
      <c r="D34" s="383" t="s">
        <v>25</v>
      </c>
      <c r="E34" s="540">
        <v>0</v>
      </c>
      <c r="F34" s="542">
        <v>0</v>
      </c>
      <c r="G34" s="542">
        <v>0</v>
      </c>
      <c r="H34" s="540">
        <v>1</v>
      </c>
      <c r="I34" s="540">
        <v>1</v>
      </c>
      <c r="J34" s="540">
        <v>1</v>
      </c>
      <c r="K34" s="539">
        <v>0</v>
      </c>
      <c r="L34" s="541">
        <v>0</v>
      </c>
      <c r="M34" s="541">
        <v>0</v>
      </c>
      <c r="N34" s="541">
        <v>0</v>
      </c>
      <c r="O34" s="541">
        <v>0</v>
      </c>
      <c r="P34" s="541">
        <v>0</v>
      </c>
    </row>
    <row r="35" spans="1:16" ht="24" customHeight="1" x14ac:dyDescent="0.25">
      <c r="A35" s="562" t="s">
        <v>510</v>
      </c>
      <c r="B35" s="741"/>
      <c r="C35" s="742"/>
      <c r="D35" s="383" t="s">
        <v>27</v>
      </c>
      <c r="E35" s="540">
        <v>0</v>
      </c>
      <c r="F35" s="542">
        <v>0</v>
      </c>
      <c r="G35" s="542">
        <v>0</v>
      </c>
      <c r="H35" s="540">
        <v>1</v>
      </c>
      <c r="I35" s="540">
        <v>1</v>
      </c>
      <c r="J35" s="540">
        <v>1</v>
      </c>
      <c r="K35" s="539">
        <v>0</v>
      </c>
      <c r="L35" s="541">
        <v>0</v>
      </c>
      <c r="M35" s="541">
        <v>0</v>
      </c>
      <c r="N35" s="541">
        <v>0</v>
      </c>
      <c r="O35" s="541">
        <v>0</v>
      </c>
      <c r="P35" s="541">
        <v>0</v>
      </c>
    </row>
    <row r="36" spans="1:16" ht="24" customHeight="1" x14ac:dyDescent="0.25">
      <c r="A36" s="562" t="s">
        <v>511</v>
      </c>
      <c r="B36" s="741"/>
      <c r="C36" s="742"/>
      <c r="D36" s="383" t="s">
        <v>28</v>
      </c>
      <c r="E36" s="540">
        <v>0</v>
      </c>
      <c r="F36" s="542">
        <v>0</v>
      </c>
      <c r="G36" s="542">
        <v>0</v>
      </c>
      <c r="H36" s="540">
        <v>1</v>
      </c>
      <c r="I36" s="540">
        <v>1</v>
      </c>
      <c r="J36" s="540">
        <v>1</v>
      </c>
      <c r="K36" s="539">
        <v>0</v>
      </c>
      <c r="L36" s="541">
        <v>0</v>
      </c>
      <c r="M36" s="541">
        <v>0</v>
      </c>
      <c r="N36" s="541">
        <v>0</v>
      </c>
      <c r="O36" s="541">
        <v>0</v>
      </c>
      <c r="P36" s="541">
        <v>0</v>
      </c>
    </row>
    <row r="37" spans="1:16" ht="24" customHeight="1" x14ac:dyDescent="0.25">
      <c r="A37" s="562" t="s">
        <v>512</v>
      </c>
      <c r="B37" s="741"/>
      <c r="C37" s="742"/>
      <c r="D37" s="383" t="s">
        <v>29</v>
      </c>
      <c r="E37" s="540">
        <v>0</v>
      </c>
      <c r="F37" s="542">
        <v>0</v>
      </c>
      <c r="G37" s="542">
        <v>0</v>
      </c>
      <c r="H37" s="540">
        <v>1</v>
      </c>
      <c r="I37" s="540">
        <v>1</v>
      </c>
      <c r="J37" s="540">
        <v>1</v>
      </c>
      <c r="K37" s="539">
        <v>0</v>
      </c>
      <c r="L37" s="541">
        <v>0</v>
      </c>
      <c r="M37" s="541">
        <v>0</v>
      </c>
      <c r="N37" s="541">
        <v>0</v>
      </c>
      <c r="O37" s="541">
        <v>0</v>
      </c>
      <c r="P37" s="541">
        <v>0</v>
      </c>
    </row>
    <row r="38" spans="1:16" ht="24" customHeight="1" x14ac:dyDescent="0.25">
      <c r="A38" s="562" t="s">
        <v>513</v>
      </c>
      <c r="B38" s="741"/>
      <c r="C38" s="742"/>
      <c r="D38" s="383" t="s">
        <v>30</v>
      </c>
      <c r="E38" s="540">
        <v>0</v>
      </c>
      <c r="F38" s="542">
        <v>0</v>
      </c>
      <c r="G38" s="542">
        <v>0</v>
      </c>
      <c r="H38" s="540">
        <v>1</v>
      </c>
      <c r="I38" s="540">
        <v>1</v>
      </c>
      <c r="J38" s="540">
        <v>1</v>
      </c>
      <c r="K38" s="539">
        <v>0</v>
      </c>
      <c r="L38" s="541">
        <v>0</v>
      </c>
      <c r="M38" s="541">
        <v>0</v>
      </c>
      <c r="N38" s="541">
        <v>0</v>
      </c>
      <c r="O38" s="541">
        <v>0</v>
      </c>
      <c r="P38" s="541">
        <v>0</v>
      </c>
    </row>
    <row r="39" spans="1:16" s="449" customFormat="1" ht="2.25" customHeight="1" x14ac:dyDescent="0.25">
      <c r="A39" s="446"/>
      <c r="B39" s="446"/>
      <c r="C39" s="447"/>
      <c r="D39" s="446"/>
      <c r="E39" s="447"/>
      <c r="F39" s="447"/>
      <c r="G39" s="447"/>
      <c r="H39" s="447"/>
      <c r="I39" s="447"/>
      <c r="J39" s="447"/>
      <c r="K39" s="448"/>
      <c r="L39" s="448"/>
      <c r="M39" s="448"/>
      <c r="N39" s="384"/>
      <c r="O39" s="384"/>
      <c r="P39" s="384"/>
    </row>
    <row r="40" spans="1:16" ht="40.5" customHeight="1" x14ac:dyDescent="0.25">
      <c r="A40" s="451" t="s">
        <v>514</v>
      </c>
      <c r="B40" s="387" t="s">
        <v>531</v>
      </c>
      <c r="C40" s="385">
        <v>0.75</v>
      </c>
      <c r="D40" s="387" t="s">
        <v>594</v>
      </c>
      <c r="E40" s="385">
        <v>1</v>
      </c>
      <c r="F40" s="385">
        <v>1</v>
      </c>
      <c r="G40" s="385">
        <v>1</v>
      </c>
      <c r="H40" s="385">
        <v>1</v>
      </c>
      <c r="I40" s="385">
        <v>1</v>
      </c>
      <c r="J40" s="385">
        <v>1</v>
      </c>
      <c r="K40" s="384">
        <v>0.89200000000000002</v>
      </c>
      <c r="L40" s="384">
        <v>0.97499999999999998</v>
      </c>
      <c r="M40" s="384">
        <v>0.99460000000000004</v>
      </c>
      <c r="N40" s="384">
        <f t="shared" si="0"/>
        <v>0.89200000000000002</v>
      </c>
      <c r="O40" s="384">
        <f t="shared" si="1"/>
        <v>0.97499999999999998</v>
      </c>
      <c r="P40" s="384">
        <f t="shared" si="2"/>
        <v>0.99460000000000004</v>
      </c>
    </row>
    <row r="41" spans="1:16" ht="2.25" customHeight="1" x14ac:dyDescent="0.25">
      <c r="A41" s="451"/>
      <c r="B41" s="387"/>
      <c r="C41" s="385"/>
      <c r="D41" s="387"/>
      <c r="E41" s="385"/>
      <c r="F41" s="385"/>
      <c r="G41" s="385"/>
      <c r="H41" s="385"/>
      <c r="I41" s="385"/>
      <c r="J41" s="385"/>
      <c r="K41" s="384"/>
      <c r="L41" s="384"/>
      <c r="M41" s="384"/>
      <c r="N41" s="384"/>
      <c r="O41" s="384"/>
      <c r="P41" s="384"/>
    </row>
    <row r="42" spans="1:16" ht="18" customHeight="1" x14ac:dyDescent="0.25">
      <c r="A42" s="460"/>
      <c r="B42" s="461"/>
      <c r="C42" s="462"/>
      <c r="D42" s="461"/>
      <c r="E42" s="462"/>
      <c r="F42" s="462"/>
      <c r="G42" s="462"/>
      <c r="H42" s="462"/>
      <c r="I42" s="462"/>
      <c r="J42" s="462"/>
      <c r="K42" s="450"/>
      <c r="L42" s="450"/>
      <c r="M42" s="450"/>
      <c r="N42" s="450"/>
      <c r="O42" s="450"/>
      <c r="P42" s="450"/>
    </row>
    <row r="43" spans="1:16" x14ac:dyDescent="0.25">
      <c r="N43" s="391" t="s">
        <v>549</v>
      </c>
    </row>
    <row r="44" spans="1:16" x14ac:dyDescent="0.25">
      <c r="N44" s="391"/>
    </row>
    <row r="45" spans="1:16" x14ac:dyDescent="0.25">
      <c r="N45" s="391" t="s">
        <v>470</v>
      </c>
    </row>
    <row r="46" spans="1:16" x14ac:dyDescent="0.25">
      <c r="N46" s="391"/>
    </row>
    <row r="47" spans="1:16" x14ac:dyDescent="0.25">
      <c r="N47" s="391"/>
    </row>
    <row r="48" spans="1:16" x14ac:dyDescent="0.25">
      <c r="N48" s="391"/>
    </row>
    <row r="49" spans="14:14" x14ac:dyDescent="0.25">
      <c r="N49" s="392" t="s">
        <v>550</v>
      </c>
    </row>
    <row r="50" spans="14:14" x14ac:dyDescent="0.25">
      <c r="N50" s="391" t="s">
        <v>551</v>
      </c>
    </row>
  </sheetData>
  <mergeCells count="20">
    <mergeCell ref="N5:P5"/>
    <mergeCell ref="A1:P1"/>
    <mergeCell ref="A2:P2"/>
    <mergeCell ref="A3:P3"/>
    <mergeCell ref="A5:A6"/>
    <mergeCell ref="B5:B6"/>
    <mergeCell ref="C5:C6"/>
    <mergeCell ref="D5:D6"/>
    <mergeCell ref="C8:C14"/>
    <mergeCell ref="E5:J5"/>
    <mergeCell ref="K5:M5"/>
    <mergeCell ref="C18:C19"/>
    <mergeCell ref="B18:B19"/>
    <mergeCell ref="B8:B14"/>
    <mergeCell ref="B27:B32"/>
    <mergeCell ref="C27:C32"/>
    <mergeCell ref="B33:B38"/>
    <mergeCell ref="C33:C38"/>
    <mergeCell ref="B21:B26"/>
    <mergeCell ref="C21:C26"/>
  </mergeCells>
  <pageMargins left="0.27559055118110237" right="0.19685039370078741" top="0.59055118110236227" bottom="0.39370078740157483" header="0.31496062992125984" footer="0.31496062992125984"/>
  <pageSetup paperSize="9" scale="87"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70" zoomScaleNormal="70" workbookViewId="0">
      <pane ySplit="2085" topLeftCell="A28" activePane="bottomLeft"/>
      <selection activeCell="B5" sqref="B5:D6"/>
      <selection pane="bottomLeft" activeCell="A2" sqref="A2:R2"/>
    </sheetView>
  </sheetViews>
  <sheetFormatPr defaultRowHeight="12.75" x14ac:dyDescent="0.25"/>
  <cols>
    <col min="1" max="1" width="4.7109375" style="512" customWidth="1"/>
    <col min="2" max="2" width="15.140625" style="511" customWidth="1"/>
    <col min="3" max="3" width="12.7109375" style="511" customWidth="1"/>
    <col min="4" max="4" width="13.28515625" style="511" customWidth="1"/>
    <col min="5" max="13" width="16.7109375" style="479" customWidth="1"/>
    <col min="14" max="16" width="9.7109375" style="479" customWidth="1"/>
    <col min="17" max="18" width="16.7109375" style="479" customWidth="1"/>
    <col min="19" max="19" width="9.140625" style="511"/>
    <col min="20" max="20" width="17.42578125" style="511" bestFit="1" customWidth="1"/>
    <col min="21" max="21" width="12.140625" style="511" bestFit="1" customWidth="1"/>
    <col min="22" max="22" width="15" style="511" customWidth="1"/>
    <col min="23" max="23" width="15.85546875" style="545" customWidth="1"/>
    <col min="24" max="16384" width="9.140625" style="511"/>
  </cols>
  <sheetData>
    <row r="1" spans="1:23" ht="15" x14ac:dyDescent="0.25">
      <c r="A1" s="753" t="s">
        <v>552</v>
      </c>
      <c r="B1" s="753"/>
      <c r="C1" s="753"/>
      <c r="D1" s="753"/>
      <c r="E1" s="753"/>
      <c r="F1" s="753"/>
      <c r="G1" s="753"/>
      <c r="H1" s="753"/>
      <c r="I1" s="753"/>
      <c r="J1" s="753"/>
      <c r="K1" s="753"/>
      <c r="L1" s="753"/>
      <c r="M1" s="753"/>
      <c r="N1" s="753"/>
      <c r="O1" s="753"/>
      <c r="P1" s="753"/>
      <c r="Q1" s="753"/>
      <c r="R1" s="753"/>
    </row>
    <row r="2" spans="1:23" ht="19.5" customHeight="1" x14ac:dyDescent="0.25">
      <c r="A2" s="753" t="s">
        <v>558</v>
      </c>
      <c r="B2" s="753"/>
      <c r="C2" s="753"/>
      <c r="D2" s="753"/>
      <c r="E2" s="753"/>
      <c r="F2" s="753"/>
      <c r="G2" s="753"/>
      <c r="H2" s="753"/>
      <c r="I2" s="753"/>
      <c r="J2" s="753"/>
      <c r="K2" s="753"/>
      <c r="L2" s="753"/>
      <c r="M2" s="753"/>
      <c r="N2" s="753"/>
      <c r="O2" s="753"/>
      <c r="P2" s="753"/>
      <c r="Q2" s="753"/>
      <c r="R2" s="753"/>
    </row>
    <row r="3" spans="1:23" ht="19.5" customHeight="1" x14ac:dyDescent="0.25">
      <c r="A3" s="753" t="s">
        <v>24</v>
      </c>
      <c r="B3" s="753"/>
      <c r="C3" s="753"/>
      <c r="D3" s="753"/>
      <c r="E3" s="753"/>
      <c r="F3" s="753"/>
      <c r="G3" s="753"/>
      <c r="H3" s="753"/>
      <c r="I3" s="753"/>
      <c r="J3" s="753"/>
      <c r="K3" s="753"/>
      <c r="L3" s="753"/>
      <c r="M3" s="753"/>
      <c r="N3" s="753"/>
      <c r="O3" s="753"/>
      <c r="P3" s="753"/>
      <c r="Q3" s="753"/>
      <c r="R3" s="753"/>
    </row>
    <row r="5" spans="1:23" ht="27" customHeight="1" x14ac:dyDescent="0.25">
      <c r="A5" s="754" t="s">
        <v>536</v>
      </c>
      <c r="B5" s="754" t="s">
        <v>598</v>
      </c>
      <c r="C5" s="754"/>
      <c r="D5" s="754"/>
      <c r="E5" s="752" t="s">
        <v>553</v>
      </c>
      <c r="F5" s="752"/>
      <c r="G5" s="752"/>
      <c r="H5" s="752"/>
      <c r="I5" s="752"/>
      <c r="J5" s="752"/>
      <c r="K5" s="752" t="s">
        <v>554</v>
      </c>
      <c r="L5" s="752"/>
      <c r="M5" s="752"/>
      <c r="N5" s="752" t="s">
        <v>548</v>
      </c>
      <c r="O5" s="752"/>
      <c r="P5" s="752"/>
      <c r="Q5" s="752" t="s">
        <v>555</v>
      </c>
      <c r="R5" s="752"/>
    </row>
    <row r="6" spans="1:23" s="512" customFormat="1" ht="25.5" customHeight="1" x14ac:dyDescent="0.25">
      <c r="A6" s="754"/>
      <c r="B6" s="754"/>
      <c r="C6" s="754"/>
      <c r="D6" s="754"/>
      <c r="E6" s="472" t="s">
        <v>541</v>
      </c>
      <c r="F6" s="472" t="s">
        <v>542</v>
      </c>
      <c r="G6" s="472" t="s">
        <v>543</v>
      </c>
      <c r="H6" s="472" t="s">
        <v>544</v>
      </c>
      <c r="I6" s="472" t="s">
        <v>545</v>
      </c>
      <c r="J6" s="472" t="s">
        <v>546</v>
      </c>
      <c r="K6" s="472" t="s">
        <v>541</v>
      </c>
      <c r="L6" s="472" t="s">
        <v>542</v>
      </c>
      <c r="M6" s="472" t="s">
        <v>543</v>
      </c>
      <c r="N6" s="472" t="s">
        <v>541</v>
      </c>
      <c r="O6" s="472" t="s">
        <v>542</v>
      </c>
      <c r="P6" s="472" t="s">
        <v>543</v>
      </c>
      <c r="Q6" s="473" t="s">
        <v>556</v>
      </c>
      <c r="R6" s="473" t="s">
        <v>557</v>
      </c>
      <c r="W6" s="549"/>
    </row>
    <row r="7" spans="1:23" s="514" customFormat="1" ht="15" customHeight="1" x14ac:dyDescent="0.25">
      <c r="A7" s="513" t="s">
        <v>482</v>
      </c>
      <c r="B7" s="751" t="s">
        <v>483</v>
      </c>
      <c r="C7" s="751"/>
      <c r="D7" s="751"/>
      <c r="E7" s="459" t="s">
        <v>484</v>
      </c>
      <c r="F7" s="459" t="s">
        <v>485</v>
      </c>
      <c r="G7" s="459" t="s">
        <v>502</v>
      </c>
      <c r="H7" s="459" t="s">
        <v>503</v>
      </c>
      <c r="I7" s="459" t="s">
        <v>504</v>
      </c>
      <c r="J7" s="459" t="s">
        <v>505</v>
      </c>
      <c r="K7" s="459" t="s">
        <v>506</v>
      </c>
      <c r="L7" s="459" t="s">
        <v>507</v>
      </c>
      <c r="M7" s="459" t="s">
        <v>508</v>
      </c>
      <c r="N7" s="459" t="s">
        <v>509</v>
      </c>
      <c r="O7" s="459" t="s">
        <v>510</v>
      </c>
      <c r="P7" s="459" t="s">
        <v>511</v>
      </c>
      <c r="Q7" s="459" t="s">
        <v>512</v>
      </c>
      <c r="R7" s="459" t="s">
        <v>513</v>
      </c>
      <c r="W7" s="550"/>
    </row>
    <row r="8" spans="1:23" ht="27" customHeight="1" x14ac:dyDescent="0.25">
      <c r="A8" s="515" t="s">
        <v>482</v>
      </c>
      <c r="B8" s="755" t="s">
        <v>601</v>
      </c>
      <c r="C8" s="755" t="s">
        <v>20</v>
      </c>
      <c r="D8" s="755" t="str">
        <f>Sheet1!B8</f>
        <v>Tersedianya administrasi perkantoran yang menunjang tugas pokok dan fungsi Pemerintah Kota Batam</v>
      </c>
      <c r="E8" s="476">
        <v>1327155451.2</v>
      </c>
      <c r="F8" s="476">
        <v>990516680</v>
      </c>
      <c r="G8" s="476">
        <v>752744560</v>
      </c>
      <c r="H8" s="476">
        <v>876041012</v>
      </c>
      <c r="I8" s="476">
        <v>876041012</v>
      </c>
      <c r="J8" s="476">
        <f>I8+U8</f>
        <v>902322242.36000001</v>
      </c>
      <c r="K8" s="476">
        <v>1039658908</v>
      </c>
      <c r="L8" s="476">
        <v>876193932</v>
      </c>
      <c r="M8" s="476">
        <v>688023514</v>
      </c>
      <c r="N8" s="476">
        <f>Sheet1!K8</f>
        <v>0.84740000000000004</v>
      </c>
      <c r="O8" s="476">
        <f>Sheet1!L8</f>
        <v>0.88460000000000005</v>
      </c>
      <c r="P8" s="476">
        <f>Sheet1!M8</f>
        <v>0.91400000000000003</v>
      </c>
      <c r="Q8" s="476">
        <f>(F8+G8+H8+I8+J8)</f>
        <v>4397665506.3599997</v>
      </c>
      <c r="R8" s="476">
        <f>(F8+G8+H8+I8+J8)*100%</f>
        <v>4397665506.3599997</v>
      </c>
      <c r="T8" s="506" t="s">
        <v>592</v>
      </c>
      <c r="U8" s="545">
        <f>I8*3%</f>
        <v>26281230.359999999</v>
      </c>
    </row>
    <row r="9" spans="1:23" ht="27" customHeight="1" x14ac:dyDescent="0.25">
      <c r="A9" s="515" t="s">
        <v>483</v>
      </c>
      <c r="B9" s="756"/>
      <c r="C9" s="756"/>
      <c r="D9" s="756"/>
      <c r="E9" s="476">
        <v>191318227.19999999</v>
      </c>
      <c r="F9" s="476">
        <v>196466840</v>
      </c>
      <c r="G9" s="476">
        <v>144323935</v>
      </c>
      <c r="H9" s="476">
        <v>162945940</v>
      </c>
      <c r="I9" s="476">
        <v>162945940</v>
      </c>
      <c r="J9" s="476">
        <f t="shared" ref="J9:J14" si="0">I9+U9</f>
        <v>167834318.19999999</v>
      </c>
      <c r="K9" s="476">
        <v>167896440</v>
      </c>
      <c r="L9" s="476">
        <v>185894840</v>
      </c>
      <c r="M9" s="476">
        <v>139528695</v>
      </c>
      <c r="N9" s="476">
        <f>Sheet1!K9</f>
        <v>0.96230000000000004</v>
      </c>
      <c r="O9" s="476">
        <f>Sheet1!L9</f>
        <v>0.94620000000000004</v>
      </c>
      <c r="P9" s="476">
        <f>Sheet1!M9</f>
        <v>0.96679999999999999</v>
      </c>
      <c r="Q9" s="476">
        <f t="shared" ref="Q9:Q41" si="1">(F9+G9+H9+I9+J9)</f>
        <v>834516973.20000005</v>
      </c>
      <c r="R9" s="476">
        <f t="shared" ref="R9:R41" si="2">(F9+G9+H9+I9+J9)*100%</f>
        <v>834516973.20000005</v>
      </c>
      <c r="T9" s="506" t="s">
        <v>26</v>
      </c>
      <c r="U9" s="545">
        <f t="shared" ref="U9:U42" si="3">I9*3%</f>
        <v>4888378.2</v>
      </c>
    </row>
    <row r="10" spans="1:23" ht="27" customHeight="1" x14ac:dyDescent="0.25">
      <c r="A10" s="515" t="s">
        <v>484</v>
      </c>
      <c r="B10" s="756"/>
      <c r="C10" s="756"/>
      <c r="D10" s="756"/>
      <c r="E10" s="476">
        <v>191238227.19999999</v>
      </c>
      <c r="F10" s="476">
        <v>195088193.47999999</v>
      </c>
      <c r="G10" s="476">
        <v>138557358</v>
      </c>
      <c r="H10" s="476">
        <v>160555740</v>
      </c>
      <c r="I10" s="476">
        <v>160555740</v>
      </c>
      <c r="J10" s="476">
        <f t="shared" si="0"/>
        <v>165372412.19999999</v>
      </c>
      <c r="K10" s="476">
        <v>166532340</v>
      </c>
      <c r="L10" s="476">
        <v>181522400</v>
      </c>
      <c r="M10" s="476">
        <v>135128690</v>
      </c>
      <c r="N10" s="476">
        <f>Sheet1!K10</f>
        <v>0.96279999999999999</v>
      </c>
      <c r="O10" s="476">
        <f>Sheet1!L10</f>
        <v>0.93049999999999999</v>
      </c>
      <c r="P10" s="476">
        <f>Sheet1!M10</f>
        <v>0.97529999999999994</v>
      </c>
      <c r="Q10" s="476">
        <f t="shared" si="1"/>
        <v>820129443.68000007</v>
      </c>
      <c r="R10" s="476">
        <f t="shared" si="2"/>
        <v>820129443.68000007</v>
      </c>
      <c r="T10" s="506" t="s">
        <v>25</v>
      </c>
      <c r="U10" s="545">
        <f t="shared" si="3"/>
        <v>4816672.2</v>
      </c>
    </row>
    <row r="11" spans="1:23" ht="27" customHeight="1" x14ac:dyDescent="0.25">
      <c r="A11" s="515" t="s">
        <v>485</v>
      </c>
      <c r="B11" s="756"/>
      <c r="C11" s="756"/>
      <c r="D11" s="756"/>
      <c r="E11" s="476">
        <v>200700827</v>
      </c>
      <c r="F11" s="476">
        <v>192392840</v>
      </c>
      <c r="G11" s="476">
        <v>139967880</v>
      </c>
      <c r="H11" s="476">
        <v>166846840</v>
      </c>
      <c r="I11" s="476">
        <v>166846840</v>
      </c>
      <c r="J11" s="476">
        <f t="shared" si="0"/>
        <v>171852245.19999999</v>
      </c>
      <c r="K11" s="476">
        <v>172806039</v>
      </c>
      <c r="L11" s="476">
        <v>177385980</v>
      </c>
      <c r="M11" s="476">
        <v>133848415</v>
      </c>
      <c r="N11" s="476">
        <f>Sheet1!K11</f>
        <v>0.94230000000000003</v>
      </c>
      <c r="O11" s="476">
        <f>Sheet1!L11</f>
        <v>0.92200000000000004</v>
      </c>
      <c r="P11" s="476">
        <f>Sheet1!M11</f>
        <v>0.95630000000000004</v>
      </c>
      <c r="Q11" s="476">
        <f t="shared" si="1"/>
        <v>837906645.20000005</v>
      </c>
      <c r="R11" s="476">
        <f t="shared" si="2"/>
        <v>837906645.20000005</v>
      </c>
      <c r="T11" s="506" t="s">
        <v>27</v>
      </c>
      <c r="U11" s="545">
        <f t="shared" si="3"/>
        <v>5005405.2</v>
      </c>
    </row>
    <row r="12" spans="1:23" ht="27" customHeight="1" x14ac:dyDescent="0.25">
      <c r="A12" s="515" t="s">
        <v>502</v>
      </c>
      <c r="B12" s="756"/>
      <c r="C12" s="756"/>
      <c r="D12" s="756"/>
      <c r="E12" s="476">
        <v>206932827.19999999</v>
      </c>
      <c r="F12" s="476">
        <v>195428840</v>
      </c>
      <c r="G12" s="476">
        <v>140909880</v>
      </c>
      <c r="H12" s="476">
        <v>164839740</v>
      </c>
      <c r="I12" s="476">
        <v>164839740</v>
      </c>
      <c r="J12" s="476">
        <f t="shared" si="0"/>
        <v>169784932.19999999</v>
      </c>
      <c r="K12" s="476">
        <v>179030740</v>
      </c>
      <c r="L12" s="476">
        <v>180394640</v>
      </c>
      <c r="M12" s="476">
        <v>135516006</v>
      </c>
      <c r="N12" s="476">
        <f>Sheet1!K12</f>
        <v>0.95630000000000004</v>
      </c>
      <c r="O12" s="476">
        <f>Sheet1!L12</f>
        <v>0.92310000000000003</v>
      </c>
      <c r="P12" s="476">
        <f>Sheet1!M12</f>
        <v>0.9617</v>
      </c>
      <c r="Q12" s="476">
        <f t="shared" si="1"/>
        <v>835803132.20000005</v>
      </c>
      <c r="R12" s="476">
        <f t="shared" si="2"/>
        <v>835803132.20000005</v>
      </c>
      <c r="T12" s="506" t="s">
        <v>28</v>
      </c>
      <c r="U12" s="545">
        <f t="shared" si="3"/>
        <v>4945192.2</v>
      </c>
    </row>
    <row r="13" spans="1:23" ht="27" customHeight="1" x14ac:dyDescent="0.25">
      <c r="A13" s="515" t="s">
        <v>503</v>
      </c>
      <c r="B13" s="757"/>
      <c r="C13" s="757"/>
      <c r="D13" s="757"/>
      <c r="E13" s="476">
        <v>206932827.19999999</v>
      </c>
      <c r="F13" s="476">
        <v>196028840</v>
      </c>
      <c r="G13" s="476">
        <v>140255870</v>
      </c>
      <c r="H13" s="476">
        <v>167285740</v>
      </c>
      <c r="I13" s="476">
        <v>167285740</v>
      </c>
      <c r="J13" s="476">
        <f t="shared" si="0"/>
        <v>172304312.19999999</v>
      </c>
      <c r="K13" s="476">
        <v>178731040</v>
      </c>
      <c r="L13" s="476">
        <v>181252640</v>
      </c>
      <c r="M13" s="476">
        <v>133667405</v>
      </c>
      <c r="N13" s="476">
        <f>Sheet1!K13</f>
        <v>0.95469999999999999</v>
      </c>
      <c r="O13" s="476">
        <f>Sheet1!L13</f>
        <v>0.92459999999999998</v>
      </c>
      <c r="P13" s="476">
        <f>Sheet1!M13</f>
        <v>0.95299999999999996</v>
      </c>
      <c r="Q13" s="476">
        <f t="shared" si="1"/>
        <v>843160502.20000005</v>
      </c>
      <c r="R13" s="476">
        <f t="shared" si="2"/>
        <v>843160502.20000005</v>
      </c>
      <c r="T13" s="506" t="s">
        <v>29</v>
      </c>
      <c r="U13" s="545">
        <f t="shared" si="3"/>
        <v>5018572.2</v>
      </c>
    </row>
    <row r="14" spans="1:23" ht="27" customHeight="1" x14ac:dyDescent="0.25">
      <c r="A14" s="515" t="s">
        <v>504</v>
      </c>
      <c r="B14" s="516"/>
      <c r="C14" s="517"/>
      <c r="D14" s="517"/>
      <c r="E14" s="476">
        <v>217012827.19999999</v>
      </c>
      <c r="F14" s="476">
        <v>201197360</v>
      </c>
      <c r="G14" s="476">
        <v>144756570</v>
      </c>
      <c r="H14" s="476">
        <v>168602400</v>
      </c>
      <c r="I14" s="476">
        <v>168602400</v>
      </c>
      <c r="J14" s="476">
        <f t="shared" si="0"/>
        <v>173660472</v>
      </c>
      <c r="K14" s="476">
        <v>189951040</v>
      </c>
      <c r="L14" s="476">
        <v>188012640</v>
      </c>
      <c r="M14" s="476">
        <v>138509170</v>
      </c>
      <c r="N14" s="476">
        <f>Sheet1!K14</f>
        <v>0.96160000000000001</v>
      </c>
      <c r="O14" s="476">
        <f>Sheet1!L14</f>
        <v>0.9345</v>
      </c>
      <c r="P14" s="476">
        <f>Sheet1!M14</f>
        <v>0.95679999999999998</v>
      </c>
      <c r="Q14" s="476">
        <f t="shared" si="1"/>
        <v>856819202</v>
      </c>
      <c r="R14" s="476">
        <f t="shared" si="2"/>
        <v>856819202</v>
      </c>
      <c r="T14" s="506" t="s">
        <v>30</v>
      </c>
      <c r="U14" s="545">
        <f t="shared" si="3"/>
        <v>5058072</v>
      </c>
    </row>
    <row r="15" spans="1:23" ht="3" customHeight="1" x14ac:dyDescent="0.25">
      <c r="A15" s="518"/>
      <c r="B15" s="516"/>
      <c r="C15" s="517"/>
      <c r="D15" s="517"/>
      <c r="E15" s="476"/>
      <c r="F15" s="476"/>
      <c r="G15" s="476"/>
      <c r="H15" s="476"/>
      <c r="I15" s="476"/>
      <c r="J15" s="476"/>
      <c r="K15" s="476"/>
      <c r="L15" s="476"/>
      <c r="M15" s="476"/>
      <c r="N15" s="476"/>
      <c r="O15" s="476"/>
      <c r="P15" s="476"/>
      <c r="Q15" s="476">
        <f t="shared" si="1"/>
        <v>0</v>
      </c>
      <c r="R15" s="476">
        <f t="shared" si="2"/>
        <v>0</v>
      </c>
      <c r="U15" s="545">
        <f t="shared" si="3"/>
        <v>0</v>
      </c>
      <c r="V15" s="547">
        <f>SUM(V16:V17)</f>
        <v>1317723923.9099998</v>
      </c>
    </row>
    <row r="16" spans="1:23" ht="69" customHeight="1" x14ac:dyDescent="0.25">
      <c r="A16" s="515" t="s">
        <v>505</v>
      </c>
      <c r="B16" s="546" t="s">
        <v>645</v>
      </c>
      <c r="C16" s="517" t="s">
        <v>603</v>
      </c>
      <c r="D16" s="755" t="str">
        <f>Sheet1!B16</f>
        <v>Meningkat dan terpeliharanya sarana dan prasarana aparatur yang menunjang tugas pokok dan fungsi Pemerintah Kota Batam</v>
      </c>
      <c r="E16" s="476">
        <v>969071535.60000002</v>
      </c>
      <c r="F16" s="476">
        <v>474956000</v>
      </c>
      <c r="G16" s="476">
        <v>24400000</v>
      </c>
      <c r="H16" s="476">
        <v>55800000</v>
      </c>
      <c r="I16" s="476">
        <v>783523923.90999997</v>
      </c>
      <c r="J16" s="476">
        <v>570000000</v>
      </c>
      <c r="K16" s="476">
        <v>832966040</v>
      </c>
      <c r="L16" s="476">
        <v>128350000</v>
      </c>
      <c r="M16" s="476">
        <v>23860000</v>
      </c>
      <c r="N16" s="476">
        <f t="shared" ref="N16:N41" si="4">K16/E16</f>
        <v>0.85955062077462585</v>
      </c>
      <c r="O16" s="476">
        <f t="shared" ref="O16:O41" si="5">L16/F16</f>
        <v>0.27023555866227611</v>
      </c>
      <c r="P16" s="476">
        <f t="shared" ref="P16:P41" si="6">M16/G16</f>
        <v>0.97786885245901645</v>
      </c>
      <c r="Q16" s="476">
        <f t="shared" si="1"/>
        <v>1908679923.9099998</v>
      </c>
      <c r="R16" s="476">
        <f t="shared" si="2"/>
        <v>1908679923.9099998</v>
      </c>
      <c r="T16" s="554">
        <f>SUM(I16:I17)</f>
        <v>1317723923.9099998</v>
      </c>
      <c r="U16" s="545">
        <f t="shared" si="3"/>
        <v>23505717.717299998</v>
      </c>
      <c r="V16" s="548">
        <v>783523923.90999997</v>
      </c>
      <c r="W16" s="551">
        <v>570000000</v>
      </c>
    </row>
    <row r="17" spans="1:23" ht="69" customHeight="1" x14ac:dyDescent="0.25">
      <c r="A17" s="515"/>
      <c r="B17" s="546" t="s">
        <v>646</v>
      </c>
      <c r="C17" s="517" t="s">
        <v>603</v>
      </c>
      <c r="D17" s="757"/>
      <c r="E17" s="476"/>
      <c r="F17" s="476">
        <v>0</v>
      </c>
      <c r="G17" s="476">
        <v>0</v>
      </c>
      <c r="H17" s="476">
        <v>0</v>
      </c>
      <c r="I17" s="476">
        <v>534200000</v>
      </c>
      <c r="J17" s="476">
        <v>376680000</v>
      </c>
      <c r="K17" s="476">
        <v>0</v>
      </c>
      <c r="L17" s="476">
        <v>0</v>
      </c>
      <c r="M17" s="476">
        <v>0</v>
      </c>
      <c r="N17" s="476">
        <v>0</v>
      </c>
      <c r="O17" s="476">
        <v>0</v>
      </c>
      <c r="P17" s="476">
        <v>0</v>
      </c>
      <c r="Q17" s="476">
        <f t="shared" si="1"/>
        <v>910880000</v>
      </c>
      <c r="R17" s="476">
        <f t="shared" ref="R17" si="7">(F17+G17+H17+I17+J17)*100%</f>
        <v>910880000</v>
      </c>
      <c r="T17" s="554">
        <f>SUM(J16:J17)</f>
        <v>946680000</v>
      </c>
      <c r="U17" s="545">
        <f t="shared" ref="U17" si="8">I17*3%</f>
        <v>16026000</v>
      </c>
      <c r="V17" s="548">
        <v>534200000</v>
      </c>
      <c r="W17" s="552">
        <v>376680000</v>
      </c>
    </row>
    <row r="18" spans="1:23" ht="3" customHeight="1" x14ac:dyDescent="0.25">
      <c r="A18" s="519"/>
      <c r="B18" s="520"/>
      <c r="C18" s="521"/>
      <c r="D18" s="521"/>
      <c r="E18" s="476"/>
      <c r="F18" s="476"/>
      <c r="G18" s="476"/>
      <c r="H18" s="476"/>
      <c r="I18" s="476"/>
      <c r="J18" s="476"/>
      <c r="K18" s="476"/>
      <c r="L18" s="476"/>
      <c r="M18" s="476">
        <v>0</v>
      </c>
      <c r="N18" s="476"/>
      <c r="O18" s="476"/>
      <c r="P18" s="476"/>
      <c r="Q18" s="476">
        <f t="shared" si="1"/>
        <v>0</v>
      </c>
      <c r="R18" s="476">
        <f t="shared" si="2"/>
        <v>0</v>
      </c>
      <c r="U18" s="545">
        <f t="shared" si="3"/>
        <v>0</v>
      </c>
    </row>
    <row r="19" spans="1:23" ht="98.25" customHeight="1" x14ac:dyDescent="0.25">
      <c r="A19" s="515" t="s">
        <v>506</v>
      </c>
      <c r="B19" s="516"/>
      <c r="C19" s="755" t="s">
        <v>367</v>
      </c>
      <c r="D19" s="755" t="str">
        <f>Sheet1!B18</f>
        <v>Meningkatnya kapasitas lembaga / organisasi kemasyarakatan, Meningkatnya swadaya masyarakat dan meningkatnya kapasitas lembaga dan ekonomi kelurahan</v>
      </c>
      <c r="E19" s="476">
        <v>971193000</v>
      </c>
      <c r="F19" s="476">
        <v>669100000</v>
      </c>
      <c r="G19" s="476">
        <v>801885000</v>
      </c>
      <c r="H19" s="476">
        <v>794999000</v>
      </c>
      <c r="I19" s="476">
        <v>794999000</v>
      </c>
      <c r="J19" s="476">
        <f>I19+U19</f>
        <v>818848970</v>
      </c>
      <c r="K19" s="476">
        <v>938690000</v>
      </c>
      <c r="L19" s="476">
        <v>668835000</v>
      </c>
      <c r="M19" s="476">
        <v>772095000</v>
      </c>
      <c r="N19" s="476">
        <f t="shared" si="4"/>
        <v>0.96653291364332317</v>
      </c>
      <c r="O19" s="476">
        <f t="shared" si="5"/>
        <v>0.99960394559856525</v>
      </c>
      <c r="P19" s="476">
        <f t="shared" si="6"/>
        <v>0.96285003460595975</v>
      </c>
      <c r="Q19" s="476">
        <f t="shared" si="1"/>
        <v>3879831970</v>
      </c>
      <c r="R19" s="476">
        <f t="shared" si="2"/>
        <v>3879831970</v>
      </c>
      <c r="U19" s="545">
        <f t="shared" si="3"/>
        <v>23849970</v>
      </c>
    </row>
    <row r="20" spans="1:23" ht="98.25" customHeight="1" x14ac:dyDescent="0.25">
      <c r="A20" s="515" t="s">
        <v>507</v>
      </c>
      <c r="B20" s="516"/>
      <c r="C20" s="757"/>
      <c r="D20" s="757"/>
      <c r="E20" s="476">
        <v>960190000</v>
      </c>
      <c r="F20" s="476">
        <v>429310000</v>
      </c>
      <c r="G20" s="476">
        <v>429561280</v>
      </c>
      <c r="H20" s="476">
        <v>305442400</v>
      </c>
      <c r="I20" s="476">
        <v>305442400</v>
      </c>
      <c r="J20" s="476">
        <f>I20+U20</f>
        <v>314605672</v>
      </c>
      <c r="K20" s="476">
        <v>926119000</v>
      </c>
      <c r="L20" s="476">
        <v>379538900</v>
      </c>
      <c r="M20" s="476">
        <v>417458060</v>
      </c>
      <c r="N20" s="476">
        <f t="shared" si="4"/>
        <v>0.96451639779626952</v>
      </c>
      <c r="O20" s="476">
        <f t="shared" si="5"/>
        <v>0.88406722415038086</v>
      </c>
      <c r="P20" s="476">
        <f t="shared" si="6"/>
        <v>0.97182422959536763</v>
      </c>
      <c r="Q20" s="476">
        <f t="shared" si="1"/>
        <v>1784361752</v>
      </c>
      <c r="R20" s="476">
        <f t="shared" si="2"/>
        <v>1784361752</v>
      </c>
      <c r="U20" s="545">
        <f t="shared" si="3"/>
        <v>9163272</v>
      </c>
    </row>
    <row r="21" spans="1:23" ht="2.25" customHeight="1" x14ac:dyDescent="0.25">
      <c r="A21" s="518"/>
      <c r="B21" s="516"/>
      <c r="C21" s="517"/>
      <c r="D21" s="517"/>
      <c r="E21" s="476"/>
      <c r="F21" s="476"/>
      <c r="G21" s="476"/>
      <c r="H21" s="476"/>
      <c r="I21" s="476"/>
      <c r="J21" s="476"/>
      <c r="K21" s="476"/>
      <c r="L21" s="476"/>
      <c r="M21" s="476"/>
      <c r="N21" s="476"/>
      <c r="O21" s="476"/>
      <c r="P21" s="476"/>
      <c r="Q21" s="476">
        <f t="shared" si="1"/>
        <v>0</v>
      </c>
      <c r="R21" s="476">
        <f t="shared" si="2"/>
        <v>0</v>
      </c>
      <c r="U21" s="545">
        <f t="shared" si="3"/>
        <v>0</v>
      </c>
    </row>
    <row r="22" spans="1:23" ht="30" customHeight="1" x14ac:dyDescent="0.25">
      <c r="A22" s="515" t="s">
        <v>508</v>
      </c>
      <c r="B22" s="516"/>
      <c r="C22" s="755" t="s">
        <v>365</v>
      </c>
      <c r="D22" s="755" t="str">
        <f>Sheet1!B21</f>
        <v>Persentase prasarana dan sarana dasar (PSD) lingkungan permukiman berbasis peran serta (pemberdayaan) masyarakat</v>
      </c>
      <c r="E22" s="476">
        <v>0</v>
      </c>
      <c r="F22" s="476">
        <v>1000230000</v>
      </c>
      <c r="G22" s="476">
        <v>1100000000</v>
      </c>
      <c r="H22" s="476">
        <v>1295840000</v>
      </c>
      <c r="I22" s="476">
        <v>1295840000</v>
      </c>
      <c r="J22" s="476">
        <f>I22+U22</f>
        <v>1334715200</v>
      </c>
      <c r="K22" s="476">
        <v>0</v>
      </c>
      <c r="L22" s="476">
        <v>999455700</v>
      </c>
      <c r="M22" s="476">
        <v>1099557400</v>
      </c>
      <c r="N22" s="476">
        <v>0</v>
      </c>
      <c r="O22" s="476">
        <f t="shared" si="5"/>
        <v>0.99922587804804897</v>
      </c>
      <c r="P22" s="476">
        <f t="shared" si="6"/>
        <v>0.99959763636363641</v>
      </c>
      <c r="Q22" s="476">
        <f t="shared" si="1"/>
        <v>6026625200</v>
      </c>
      <c r="R22" s="476">
        <f t="shared" si="2"/>
        <v>6026625200</v>
      </c>
      <c r="T22" s="506" t="s">
        <v>26</v>
      </c>
      <c r="U22" s="545">
        <f t="shared" si="3"/>
        <v>38875200</v>
      </c>
    </row>
    <row r="23" spans="1:23" ht="30" customHeight="1" x14ac:dyDescent="0.25">
      <c r="A23" s="515" t="s">
        <v>509</v>
      </c>
      <c r="B23" s="516"/>
      <c r="C23" s="756"/>
      <c r="D23" s="756"/>
      <c r="E23" s="476">
        <v>0</v>
      </c>
      <c r="F23" s="476">
        <v>1002115000</v>
      </c>
      <c r="G23" s="476">
        <v>1100000000</v>
      </c>
      <c r="H23" s="476">
        <v>1299840000</v>
      </c>
      <c r="I23" s="476">
        <v>1299840000</v>
      </c>
      <c r="J23" s="476">
        <f t="shared" ref="J23:J27" si="9">I23+U23</f>
        <v>1338835200</v>
      </c>
      <c r="K23" s="476">
        <v>0</v>
      </c>
      <c r="L23" s="476">
        <v>1000042500</v>
      </c>
      <c r="M23" s="476">
        <v>1099661400</v>
      </c>
      <c r="N23" s="476">
        <v>0</v>
      </c>
      <c r="O23" s="476">
        <f t="shared" si="5"/>
        <v>0.99793187408630746</v>
      </c>
      <c r="P23" s="476">
        <f t="shared" si="6"/>
        <v>0.99969218181818187</v>
      </c>
      <c r="Q23" s="476">
        <f t="shared" si="1"/>
        <v>6040630200</v>
      </c>
      <c r="R23" s="476">
        <f t="shared" si="2"/>
        <v>6040630200</v>
      </c>
      <c r="T23" s="506" t="s">
        <v>25</v>
      </c>
      <c r="U23" s="545">
        <f t="shared" si="3"/>
        <v>38995200</v>
      </c>
    </row>
    <row r="24" spans="1:23" ht="30" customHeight="1" x14ac:dyDescent="0.25">
      <c r="A24" s="515" t="s">
        <v>510</v>
      </c>
      <c r="B24" s="516"/>
      <c r="C24" s="756"/>
      <c r="D24" s="756"/>
      <c r="E24" s="476">
        <v>0</v>
      </c>
      <c r="F24" s="476">
        <v>996300000</v>
      </c>
      <c r="G24" s="476">
        <v>855501000</v>
      </c>
      <c r="H24" s="476">
        <v>1300850000</v>
      </c>
      <c r="I24" s="476">
        <v>1300850000</v>
      </c>
      <c r="J24" s="476">
        <f t="shared" si="9"/>
        <v>1339875500</v>
      </c>
      <c r="K24" s="476">
        <v>0</v>
      </c>
      <c r="L24" s="476">
        <v>657293133</v>
      </c>
      <c r="M24" s="476">
        <v>85119800</v>
      </c>
      <c r="N24" s="476">
        <v>0</v>
      </c>
      <c r="O24" s="476">
        <f t="shared" si="5"/>
        <v>0.65973414935260466</v>
      </c>
      <c r="P24" s="476">
        <f t="shared" si="6"/>
        <v>9.9497019874903711E-2</v>
      </c>
      <c r="Q24" s="476">
        <f t="shared" si="1"/>
        <v>5793376500</v>
      </c>
      <c r="R24" s="476">
        <f t="shared" si="2"/>
        <v>5793376500</v>
      </c>
      <c r="T24" s="506" t="s">
        <v>27</v>
      </c>
      <c r="U24" s="545">
        <f t="shared" si="3"/>
        <v>39025500</v>
      </c>
    </row>
    <row r="25" spans="1:23" ht="30" customHeight="1" x14ac:dyDescent="0.25">
      <c r="A25" s="515" t="s">
        <v>511</v>
      </c>
      <c r="B25" s="516"/>
      <c r="C25" s="756"/>
      <c r="D25" s="756"/>
      <c r="E25" s="476">
        <v>0</v>
      </c>
      <c r="F25" s="476">
        <v>1003350000</v>
      </c>
      <c r="G25" s="476">
        <v>1100000000</v>
      </c>
      <c r="H25" s="476">
        <v>1299935000</v>
      </c>
      <c r="I25" s="476">
        <v>1299935000</v>
      </c>
      <c r="J25" s="476">
        <f t="shared" si="9"/>
        <v>1338933050</v>
      </c>
      <c r="K25" s="476">
        <v>0</v>
      </c>
      <c r="L25" s="476">
        <v>1001037100</v>
      </c>
      <c r="M25" s="476">
        <v>1099299700</v>
      </c>
      <c r="N25" s="476">
        <v>0</v>
      </c>
      <c r="O25" s="476">
        <f t="shared" si="5"/>
        <v>0.99769482234514373</v>
      </c>
      <c r="P25" s="476">
        <f t="shared" si="6"/>
        <v>0.99936336363636369</v>
      </c>
      <c r="Q25" s="476">
        <f t="shared" si="1"/>
        <v>6042153050</v>
      </c>
      <c r="R25" s="476">
        <f t="shared" si="2"/>
        <v>6042153050</v>
      </c>
      <c r="T25" s="506" t="s">
        <v>28</v>
      </c>
      <c r="U25" s="545">
        <f t="shared" si="3"/>
        <v>38998050</v>
      </c>
    </row>
    <row r="26" spans="1:23" ht="30" customHeight="1" x14ac:dyDescent="0.25">
      <c r="A26" s="515" t="s">
        <v>512</v>
      </c>
      <c r="B26" s="516"/>
      <c r="C26" s="757"/>
      <c r="D26" s="757"/>
      <c r="E26" s="476">
        <v>0</v>
      </c>
      <c r="F26" s="476">
        <v>1001920000</v>
      </c>
      <c r="G26" s="476">
        <v>1100000000</v>
      </c>
      <c r="H26" s="476">
        <v>1294135000</v>
      </c>
      <c r="I26" s="476">
        <v>1294135000</v>
      </c>
      <c r="J26" s="476">
        <f t="shared" si="9"/>
        <v>1332959050</v>
      </c>
      <c r="K26" s="476">
        <v>0</v>
      </c>
      <c r="L26" s="476">
        <v>1001389996</v>
      </c>
      <c r="M26" s="476">
        <v>1099075300</v>
      </c>
      <c r="N26" s="476">
        <v>0</v>
      </c>
      <c r="O26" s="476">
        <f t="shared" si="5"/>
        <v>0.99947101165761743</v>
      </c>
      <c r="P26" s="476">
        <f t="shared" si="6"/>
        <v>0.9991593636363636</v>
      </c>
      <c r="Q26" s="476">
        <f t="shared" si="1"/>
        <v>6023149050</v>
      </c>
      <c r="R26" s="476">
        <f t="shared" si="2"/>
        <v>6023149050</v>
      </c>
      <c r="T26" s="506" t="s">
        <v>29</v>
      </c>
      <c r="U26" s="545">
        <f t="shared" si="3"/>
        <v>38824050</v>
      </c>
    </row>
    <row r="27" spans="1:23" ht="30" customHeight="1" x14ac:dyDescent="0.25">
      <c r="A27" s="515" t="s">
        <v>513</v>
      </c>
      <c r="B27" s="516"/>
      <c r="C27" s="517"/>
      <c r="D27" s="517"/>
      <c r="E27" s="476">
        <v>0</v>
      </c>
      <c r="F27" s="476">
        <v>996085000</v>
      </c>
      <c r="G27" s="476">
        <v>1100000000</v>
      </c>
      <c r="H27" s="476">
        <v>1309400000</v>
      </c>
      <c r="I27" s="476">
        <v>1309400000</v>
      </c>
      <c r="J27" s="476">
        <f t="shared" si="9"/>
        <v>1348682000</v>
      </c>
      <c r="K27" s="476">
        <v>0</v>
      </c>
      <c r="L27" s="476">
        <v>995130300</v>
      </c>
      <c r="M27" s="476">
        <v>1099258100</v>
      </c>
      <c r="N27" s="476">
        <v>0</v>
      </c>
      <c r="O27" s="476">
        <f t="shared" si="5"/>
        <v>0.99904154765908537</v>
      </c>
      <c r="P27" s="476">
        <f t="shared" si="6"/>
        <v>0.99932554545454544</v>
      </c>
      <c r="Q27" s="476">
        <f t="shared" si="1"/>
        <v>6063567000</v>
      </c>
      <c r="R27" s="476">
        <f t="shared" si="2"/>
        <v>6063567000</v>
      </c>
      <c r="T27" s="506" t="s">
        <v>30</v>
      </c>
      <c r="U27" s="545">
        <f t="shared" si="3"/>
        <v>39282000</v>
      </c>
    </row>
    <row r="28" spans="1:23" ht="30" customHeight="1" x14ac:dyDescent="0.25">
      <c r="A28" s="515" t="s">
        <v>508</v>
      </c>
      <c r="B28" s="516"/>
      <c r="C28" s="755" t="s">
        <v>650</v>
      </c>
      <c r="D28" s="755" t="str">
        <f>Sheet1!B27</f>
        <v>Pembangunan Sarana dan Prasarana</v>
      </c>
      <c r="E28" s="476">
        <v>0</v>
      </c>
      <c r="F28" s="476">
        <v>0</v>
      </c>
      <c r="G28" s="476">
        <v>0</v>
      </c>
      <c r="H28" s="476">
        <v>315900000</v>
      </c>
      <c r="I28" s="476">
        <v>350000000</v>
      </c>
      <c r="J28" s="476">
        <v>350000000</v>
      </c>
      <c r="K28" s="476">
        <v>0</v>
      </c>
      <c r="L28" s="476">
        <v>0</v>
      </c>
      <c r="M28" s="476">
        <v>0</v>
      </c>
      <c r="N28" s="476">
        <v>0</v>
      </c>
      <c r="O28" s="476">
        <v>0</v>
      </c>
      <c r="P28" s="476">
        <v>0</v>
      </c>
      <c r="Q28" s="476">
        <f>H28+I28+J28</f>
        <v>1015900000</v>
      </c>
      <c r="R28" s="476">
        <f t="shared" ref="R28:R33" si="10">(F28+G28+H28+I28+J28)*100%</f>
        <v>1015900000</v>
      </c>
      <c r="T28" s="506" t="s">
        <v>26</v>
      </c>
      <c r="U28" s="545">
        <f t="shared" ref="U28:U33" si="11">I28*3%</f>
        <v>10500000</v>
      </c>
    </row>
    <row r="29" spans="1:23" ht="30" customHeight="1" x14ac:dyDescent="0.25">
      <c r="A29" s="515" t="s">
        <v>509</v>
      </c>
      <c r="B29" s="516"/>
      <c r="C29" s="756"/>
      <c r="D29" s="756"/>
      <c r="E29" s="476">
        <v>0</v>
      </c>
      <c r="F29" s="476">
        <v>0</v>
      </c>
      <c r="G29" s="476">
        <v>0</v>
      </c>
      <c r="H29" s="476">
        <v>326800000</v>
      </c>
      <c r="I29" s="476">
        <v>350000000</v>
      </c>
      <c r="J29" s="476">
        <v>350000000</v>
      </c>
      <c r="K29" s="476">
        <v>0</v>
      </c>
      <c r="L29" s="476">
        <v>0</v>
      </c>
      <c r="M29" s="476">
        <v>0</v>
      </c>
      <c r="N29" s="476">
        <v>0</v>
      </c>
      <c r="O29" s="476">
        <v>0</v>
      </c>
      <c r="P29" s="476">
        <v>0</v>
      </c>
      <c r="Q29" s="476">
        <f t="shared" ref="Q29:Q39" si="12">H29+I29+J29</f>
        <v>1026800000</v>
      </c>
      <c r="R29" s="476">
        <f t="shared" ref="R29:R39" si="13">(F29+G29+H29+I29+J29)*100%</f>
        <v>1026800000</v>
      </c>
      <c r="T29" s="506" t="s">
        <v>25</v>
      </c>
      <c r="U29" s="545">
        <f t="shared" si="11"/>
        <v>10500000</v>
      </c>
    </row>
    <row r="30" spans="1:23" ht="30" customHeight="1" x14ac:dyDescent="0.25">
      <c r="A30" s="515" t="s">
        <v>510</v>
      </c>
      <c r="B30" s="516"/>
      <c r="C30" s="756"/>
      <c r="D30" s="756"/>
      <c r="E30" s="476">
        <v>0</v>
      </c>
      <c r="F30" s="476">
        <v>0</v>
      </c>
      <c r="G30" s="476">
        <v>0</v>
      </c>
      <c r="H30" s="476">
        <v>317800000</v>
      </c>
      <c r="I30" s="476">
        <v>350000000</v>
      </c>
      <c r="J30" s="476">
        <v>350000000</v>
      </c>
      <c r="K30" s="476">
        <v>0</v>
      </c>
      <c r="L30" s="476">
        <v>0</v>
      </c>
      <c r="M30" s="476">
        <v>0</v>
      </c>
      <c r="N30" s="476">
        <v>0</v>
      </c>
      <c r="O30" s="476">
        <v>0</v>
      </c>
      <c r="P30" s="476">
        <v>0</v>
      </c>
      <c r="Q30" s="476">
        <f t="shared" si="12"/>
        <v>1017800000</v>
      </c>
      <c r="R30" s="476">
        <f t="shared" si="13"/>
        <v>1017800000</v>
      </c>
      <c r="T30" s="506" t="s">
        <v>27</v>
      </c>
      <c r="U30" s="545">
        <f t="shared" si="11"/>
        <v>10500000</v>
      </c>
    </row>
    <row r="31" spans="1:23" ht="30" customHeight="1" x14ac:dyDescent="0.25">
      <c r="A31" s="515" t="s">
        <v>511</v>
      </c>
      <c r="B31" s="516"/>
      <c r="C31" s="756"/>
      <c r="D31" s="756"/>
      <c r="E31" s="476">
        <v>0</v>
      </c>
      <c r="F31" s="476">
        <v>0</v>
      </c>
      <c r="G31" s="476">
        <v>0</v>
      </c>
      <c r="H31" s="476">
        <v>317700000</v>
      </c>
      <c r="I31" s="476">
        <v>350000000</v>
      </c>
      <c r="J31" s="476">
        <v>350000000</v>
      </c>
      <c r="K31" s="476">
        <v>0</v>
      </c>
      <c r="L31" s="476">
        <v>0</v>
      </c>
      <c r="M31" s="476">
        <v>0</v>
      </c>
      <c r="N31" s="476">
        <v>0</v>
      </c>
      <c r="O31" s="476">
        <v>0</v>
      </c>
      <c r="P31" s="476">
        <v>0</v>
      </c>
      <c r="Q31" s="476">
        <f t="shared" si="12"/>
        <v>1017700000</v>
      </c>
      <c r="R31" s="476">
        <f t="shared" si="13"/>
        <v>1017700000</v>
      </c>
      <c r="T31" s="506" t="s">
        <v>28</v>
      </c>
      <c r="U31" s="545">
        <f t="shared" si="11"/>
        <v>10500000</v>
      </c>
    </row>
    <row r="32" spans="1:23" ht="30" customHeight="1" x14ac:dyDescent="0.25">
      <c r="A32" s="515" t="s">
        <v>512</v>
      </c>
      <c r="B32" s="516"/>
      <c r="C32" s="757"/>
      <c r="D32" s="757"/>
      <c r="E32" s="476">
        <v>0</v>
      </c>
      <c r="F32" s="476">
        <v>0</v>
      </c>
      <c r="G32" s="476">
        <v>0</v>
      </c>
      <c r="H32" s="476">
        <v>317660000</v>
      </c>
      <c r="I32" s="476">
        <v>350000000</v>
      </c>
      <c r="J32" s="476">
        <v>350000000</v>
      </c>
      <c r="K32" s="476">
        <v>0</v>
      </c>
      <c r="L32" s="476">
        <v>0</v>
      </c>
      <c r="M32" s="476">
        <v>0</v>
      </c>
      <c r="N32" s="476">
        <v>0</v>
      </c>
      <c r="O32" s="476">
        <v>0</v>
      </c>
      <c r="P32" s="476">
        <v>0</v>
      </c>
      <c r="Q32" s="476">
        <f t="shared" si="12"/>
        <v>1017660000</v>
      </c>
      <c r="R32" s="476">
        <f t="shared" si="13"/>
        <v>1017660000</v>
      </c>
      <c r="T32" s="506" t="s">
        <v>29</v>
      </c>
      <c r="U32" s="545">
        <f t="shared" si="11"/>
        <v>10500000</v>
      </c>
    </row>
    <row r="33" spans="1:22" ht="30" customHeight="1" x14ac:dyDescent="0.25">
      <c r="A33" s="515" t="s">
        <v>513</v>
      </c>
      <c r="B33" s="516"/>
      <c r="C33" s="517"/>
      <c r="D33" s="517"/>
      <c r="E33" s="476">
        <v>0</v>
      </c>
      <c r="F33" s="476">
        <v>0</v>
      </c>
      <c r="G33" s="476">
        <v>0</v>
      </c>
      <c r="H33" s="476">
        <v>318700000</v>
      </c>
      <c r="I33" s="476">
        <v>350000000</v>
      </c>
      <c r="J33" s="476">
        <v>350000000</v>
      </c>
      <c r="K33" s="476">
        <v>0</v>
      </c>
      <c r="L33" s="476">
        <v>0</v>
      </c>
      <c r="M33" s="476">
        <v>0</v>
      </c>
      <c r="N33" s="476">
        <v>0</v>
      </c>
      <c r="O33" s="476">
        <v>0</v>
      </c>
      <c r="P33" s="476">
        <v>0</v>
      </c>
      <c r="Q33" s="476">
        <f t="shared" si="12"/>
        <v>1018700000</v>
      </c>
      <c r="R33" s="476">
        <f t="shared" si="13"/>
        <v>1018700000</v>
      </c>
      <c r="T33" s="506" t="s">
        <v>30</v>
      </c>
      <c r="U33" s="545">
        <f t="shared" si="11"/>
        <v>10500000</v>
      </c>
    </row>
    <row r="34" spans="1:22" ht="30" customHeight="1" x14ac:dyDescent="0.25">
      <c r="A34" s="515" t="s">
        <v>508</v>
      </c>
      <c r="B34" s="516"/>
      <c r="C34" s="755" t="s">
        <v>651</v>
      </c>
      <c r="D34" s="755" t="str">
        <f>Sheet1!B33</f>
        <v>Pembinaan Masyarakat melalui Pemberdayaan Masyarakat</v>
      </c>
      <c r="E34" s="476">
        <v>0</v>
      </c>
      <c r="F34" s="476">
        <v>0</v>
      </c>
      <c r="G34" s="476">
        <v>0</v>
      </c>
      <c r="H34" s="476">
        <v>35041000</v>
      </c>
      <c r="I34" s="476">
        <v>40000000</v>
      </c>
      <c r="J34" s="476">
        <v>40000000</v>
      </c>
      <c r="K34" s="476">
        <v>0</v>
      </c>
      <c r="L34" s="476">
        <v>0</v>
      </c>
      <c r="M34" s="476">
        <v>0</v>
      </c>
      <c r="N34" s="476">
        <v>0</v>
      </c>
      <c r="O34" s="476">
        <v>0</v>
      </c>
      <c r="P34" s="476">
        <v>0</v>
      </c>
      <c r="Q34" s="476">
        <f t="shared" si="12"/>
        <v>115041000</v>
      </c>
      <c r="R34" s="476">
        <f t="shared" si="13"/>
        <v>115041000</v>
      </c>
      <c r="T34" s="506" t="s">
        <v>26</v>
      </c>
      <c r="U34" s="545">
        <f t="shared" ref="U34:U39" si="14">I34*3%</f>
        <v>1200000</v>
      </c>
    </row>
    <row r="35" spans="1:22" ht="30" customHeight="1" x14ac:dyDescent="0.25">
      <c r="A35" s="515" t="s">
        <v>509</v>
      </c>
      <c r="B35" s="516"/>
      <c r="C35" s="756"/>
      <c r="D35" s="756"/>
      <c r="E35" s="476">
        <v>0</v>
      </c>
      <c r="F35" s="476">
        <v>0</v>
      </c>
      <c r="G35" s="476">
        <v>0</v>
      </c>
      <c r="H35" s="476">
        <v>26141000</v>
      </c>
      <c r="I35" s="476">
        <v>40000000</v>
      </c>
      <c r="J35" s="476">
        <v>40000000</v>
      </c>
      <c r="K35" s="476">
        <v>0</v>
      </c>
      <c r="L35" s="476">
        <v>0</v>
      </c>
      <c r="M35" s="476">
        <v>0</v>
      </c>
      <c r="N35" s="476">
        <v>0</v>
      </c>
      <c r="O35" s="476">
        <v>0</v>
      </c>
      <c r="P35" s="476">
        <v>0</v>
      </c>
      <c r="Q35" s="476">
        <f t="shared" si="12"/>
        <v>106141000</v>
      </c>
      <c r="R35" s="476">
        <f t="shared" si="13"/>
        <v>106141000</v>
      </c>
      <c r="T35" s="506" t="s">
        <v>25</v>
      </c>
      <c r="U35" s="545">
        <f t="shared" si="14"/>
        <v>1200000</v>
      </c>
    </row>
    <row r="36" spans="1:22" ht="30" customHeight="1" x14ac:dyDescent="0.25">
      <c r="A36" s="515" t="s">
        <v>510</v>
      </c>
      <c r="B36" s="516"/>
      <c r="C36" s="756"/>
      <c r="D36" s="756"/>
      <c r="E36" s="476">
        <v>0</v>
      </c>
      <c r="F36" s="476">
        <v>0</v>
      </c>
      <c r="G36" s="476">
        <v>0</v>
      </c>
      <c r="H36" s="476">
        <v>35141000</v>
      </c>
      <c r="I36" s="476">
        <v>40000000</v>
      </c>
      <c r="J36" s="476">
        <v>40000000</v>
      </c>
      <c r="K36" s="476">
        <v>0</v>
      </c>
      <c r="L36" s="476">
        <v>0</v>
      </c>
      <c r="M36" s="476">
        <v>0</v>
      </c>
      <c r="N36" s="476">
        <v>0</v>
      </c>
      <c r="O36" s="476">
        <v>0</v>
      </c>
      <c r="P36" s="476">
        <v>0</v>
      </c>
      <c r="Q36" s="476">
        <f t="shared" si="12"/>
        <v>115141000</v>
      </c>
      <c r="R36" s="476">
        <f t="shared" si="13"/>
        <v>115141000</v>
      </c>
      <c r="T36" s="506" t="s">
        <v>27</v>
      </c>
      <c r="U36" s="545">
        <f t="shared" si="14"/>
        <v>1200000</v>
      </c>
    </row>
    <row r="37" spans="1:22" ht="30" customHeight="1" x14ac:dyDescent="0.25">
      <c r="A37" s="515" t="s">
        <v>511</v>
      </c>
      <c r="B37" s="516"/>
      <c r="C37" s="756"/>
      <c r="D37" s="756"/>
      <c r="E37" s="476">
        <v>0</v>
      </c>
      <c r="F37" s="476">
        <v>0</v>
      </c>
      <c r="G37" s="476">
        <v>0</v>
      </c>
      <c r="H37" s="476">
        <v>35241000</v>
      </c>
      <c r="I37" s="476">
        <v>40000000</v>
      </c>
      <c r="J37" s="476">
        <v>40000000</v>
      </c>
      <c r="K37" s="476">
        <v>0</v>
      </c>
      <c r="L37" s="476">
        <v>0</v>
      </c>
      <c r="M37" s="476">
        <v>0</v>
      </c>
      <c r="N37" s="476">
        <v>0</v>
      </c>
      <c r="O37" s="476">
        <v>0</v>
      </c>
      <c r="P37" s="476">
        <v>0</v>
      </c>
      <c r="Q37" s="476">
        <f t="shared" si="12"/>
        <v>115241000</v>
      </c>
      <c r="R37" s="476">
        <f t="shared" si="13"/>
        <v>115241000</v>
      </c>
      <c r="T37" s="506" t="s">
        <v>28</v>
      </c>
      <c r="U37" s="545">
        <f t="shared" si="14"/>
        <v>1200000</v>
      </c>
    </row>
    <row r="38" spans="1:22" ht="30" customHeight="1" x14ac:dyDescent="0.25">
      <c r="A38" s="515" t="s">
        <v>512</v>
      </c>
      <c r="B38" s="516"/>
      <c r="C38" s="757"/>
      <c r="D38" s="757"/>
      <c r="E38" s="476">
        <v>0</v>
      </c>
      <c r="F38" s="476">
        <v>0</v>
      </c>
      <c r="G38" s="476">
        <v>0</v>
      </c>
      <c r="H38" s="476">
        <v>35291000</v>
      </c>
      <c r="I38" s="476">
        <v>40000000</v>
      </c>
      <c r="J38" s="476">
        <v>40000000</v>
      </c>
      <c r="K38" s="476">
        <v>0</v>
      </c>
      <c r="L38" s="476">
        <v>0</v>
      </c>
      <c r="M38" s="476">
        <v>0</v>
      </c>
      <c r="N38" s="476">
        <v>0</v>
      </c>
      <c r="O38" s="476">
        <v>0</v>
      </c>
      <c r="P38" s="476">
        <v>0</v>
      </c>
      <c r="Q38" s="476">
        <f t="shared" si="12"/>
        <v>115291000</v>
      </c>
      <c r="R38" s="476">
        <f t="shared" si="13"/>
        <v>115291000</v>
      </c>
      <c r="T38" s="506" t="s">
        <v>29</v>
      </c>
      <c r="U38" s="545">
        <f t="shared" si="14"/>
        <v>1200000</v>
      </c>
    </row>
    <row r="39" spans="1:22" ht="30" customHeight="1" x14ac:dyDescent="0.25">
      <c r="A39" s="515" t="s">
        <v>513</v>
      </c>
      <c r="B39" s="516"/>
      <c r="C39" s="517"/>
      <c r="D39" s="517"/>
      <c r="E39" s="476">
        <v>0</v>
      </c>
      <c r="F39" s="476">
        <v>0</v>
      </c>
      <c r="G39" s="476">
        <v>0</v>
      </c>
      <c r="H39" s="476">
        <v>34241000</v>
      </c>
      <c r="I39" s="476">
        <v>40000000</v>
      </c>
      <c r="J39" s="476">
        <v>40000000</v>
      </c>
      <c r="K39" s="476">
        <v>0</v>
      </c>
      <c r="L39" s="476">
        <v>0</v>
      </c>
      <c r="M39" s="476">
        <v>0</v>
      </c>
      <c r="N39" s="476">
        <v>0</v>
      </c>
      <c r="O39" s="476">
        <v>0</v>
      </c>
      <c r="P39" s="476">
        <v>0</v>
      </c>
      <c r="Q39" s="476">
        <f t="shared" si="12"/>
        <v>114241000</v>
      </c>
      <c r="R39" s="476">
        <f t="shared" si="13"/>
        <v>114241000</v>
      </c>
      <c r="T39" s="506" t="s">
        <v>30</v>
      </c>
      <c r="U39" s="545">
        <f t="shared" si="14"/>
        <v>1200000</v>
      </c>
    </row>
    <row r="40" spans="1:22" ht="2.25" customHeight="1" x14ac:dyDescent="0.25">
      <c r="A40" s="518"/>
      <c r="B40" s="516"/>
      <c r="C40" s="517"/>
      <c r="D40" s="517"/>
      <c r="E40" s="476"/>
      <c r="F40" s="476"/>
      <c r="G40" s="476"/>
      <c r="H40" s="476"/>
      <c r="I40" s="476"/>
      <c r="J40" s="476"/>
      <c r="K40" s="476"/>
      <c r="L40" s="476"/>
      <c r="M40" s="476"/>
      <c r="N40" s="476"/>
      <c r="O40" s="476"/>
      <c r="P40" s="476"/>
      <c r="Q40" s="476">
        <f t="shared" si="1"/>
        <v>0</v>
      </c>
      <c r="R40" s="476">
        <f t="shared" si="2"/>
        <v>0</v>
      </c>
      <c r="U40" s="545">
        <f t="shared" si="3"/>
        <v>0</v>
      </c>
    </row>
    <row r="41" spans="1:22" ht="67.5" customHeight="1" x14ac:dyDescent="0.25">
      <c r="A41" s="515" t="s">
        <v>514</v>
      </c>
      <c r="B41" s="516" t="s">
        <v>602</v>
      </c>
      <c r="C41" s="517" t="s">
        <v>344</v>
      </c>
      <c r="D41" s="517" t="str">
        <f>Sheet1!B40</f>
        <v>Persentase pengangkutan sampah</v>
      </c>
      <c r="E41" s="476">
        <v>712913051.20000005</v>
      </c>
      <c r="F41" s="476">
        <v>705374616</v>
      </c>
      <c r="G41" s="476">
        <v>611265616</v>
      </c>
      <c r="H41" s="476">
        <v>597412816</v>
      </c>
      <c r="I41" s="476">
        <v>1568858331.4400001</v>
      </c>
      <c r="J41" s="476">
        <v>644480000</v>
      </c>
      <c r="K41" s="476">
        <v>622553160</v>
      </c>
      <c r="L41" s="476">
        <v>687715916</v>
      </c>
      <c r="M41" s="476">
        <v>607949608</v>
      </c>
      <c r="N41" s="476">
        <f t="shared" si="4"/>
        <v>0.87325257821005919</v>
      </c>
      <c r="O41" s="476">
        <f t="shared" si="5"/>
        <v>0.97496550116853087</v>
      </c>
      <c r="P41" s="476">
        <f t="shared" si="6"/>
        <v>0.9945751766282892</v>
      </c>
      <c r="Q41" s="476">
        <f t="shared" si="1"/>
        <v>4127391379.4400001</v>
      </c>
      <c r="R41" s="476">
        <f t="shared" si="2"/>
        <v>4127391379.4400001</v>
      </c>
      <c r="U41" s="545">
        <f t="shared" si="3"/>
        <v>47065749.9432</v>
      </c>
      <c r="V41" s="553">
        <v>1568858331.4400001</v>
      </c>
    </row>
    <row r="42" spans="1:22" ht="4.5" customHeight="1" x14ac:dyDescent="0.25">
      <c r="A42" s="518"/>
      <c r="B42" s="516"/>
      <c r="C42" s="516"/>
      <c r="D42" s="516"/>
      <c r="E42" s="476"/>
      <c r="F42" s="476"/>
      <c r="G42" s="476"/>
      <c r="H42" s="476"/>
      <c r="I42" s="476"/>
      <c r="J42" s="476"/>
      <c r="K42" s="476"/>
      <c r="L42" s="476"/>
      <c r="M42" s="476"/>
      <c r="N42" s="476"/>
      <c r="O42" s="476"/>
      <c r="P42" s="478"/>
      <c r="Q42" s="476"/>
      <c r="R42" s="476"/>
      <c r="U42" s="545">
        <f t="shared" si="3"/>
        <v>0</v>
      </c>
    </row>
    <row r="43" spans="1:22" x14ac:dyDescent="0.25">
      <c r="A43" s="522"/>
      <c r="B43" s="523"/>
      <c r="C43" s="523"/>
      <c r="D43" s="523"/>
    </row>
    <row r="44" spans="1:22" x14ac:dyDescent="0.25">
      <c r="A44" s="522"/>
      <c r="B44" s="523"/>
      <c r="C44" s="523"/>
      <c r="D44" s="523"/>
    </row>
    <row r="45" spans="1:22" x14ac:dyDescent="0.25">
      <c r="A45" s="522"/>
      <c r="B45" s="523"/>
      <c r="C45" s="523"/>
      <c r="D45" s="523"/>
    </row>
  </sheetData>
  <mergeCells count="22">
    <mergeCell ref="C28:C32"/>
    <mergeCell ref="D28:D32"/>
    <mergeCell ref="C34:C38"/>
    <mergeCell ref="D34:D38"/>
    <mergeCell ref="C22:C26"/>
    <mergeCell ref="D22:D26"/>
    <mergeCell ref="B8:B13"/>
    <mergeCell ref="C8:C13"/>
    <mergeCell ref="D8:D13"/>
    <mergeCell ref="C19:C20"/>
    <mergeCell ref="D19:D20"/>
    <mergeCell ref="D16:D17"/>
    <mergeCell ref="B7:D7"/>
    <mergeCell ref="E5:J5"/>
    <mergeCell ref="K5:M5"/>
    <mergeCell ref="N5:P5"/>
    <mergeCell ref="A1:R1"/>
    <mergeCell ref="A2:R2"/>
    <mergeCell ref="A3:R3"/>
    <mergeCell ref="Q5:R5"/>
    <mergeCell ref="A5:A6"/>
    <mergeCell ref="B5:D6"/>
  </mergeCells>
  <pageMargins left="0.39370078740157483" right="0.19685039370078741" top="0.39370078740157483" bottom="0.19685039370078741" header="0.31496062992125984" footer="0.31496062992125984"/>
  <pageSetup paperSize="9" scale="5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90" zoomScaleNormal="90" workbookViewId="0">
      <selection activeCell="A2" sqref="A2:D2"/>
    </sheetView>
  </sheetViews>
  <sheetFormatPr defaultRowHeight="15.75" x14ac:dyDescent="0.25"/>
  <cols>
    <col min="1" max="1" width="3.85546875" style="524" customWidth="1"/>
    <col min="2" max="4" width="57" style="524" customWidth="1"/>
    <col min="5" max="16384" width="9.140625" style="524"/>
  </cols>
  <sheetData>
    <row r="1" spans="1:4" x14ac:dyDescent="0.25">
      <c r="A1" s="758" t="s">
        <v>559</v>
      </c>
      <c r="B1" s="758"/>
      <c r="C1" s="758"/>
      <c r="D1" s="758"/>
    </row>
    <row r="2" spans="1:4" ht="18.75" customHeight="1" x14ac:dyDescent="0.25">
      <c r="A2" s="758" t="s">
        <v>560</v>
      </c>
      <c r="B2" s="758"/>
      <c r="C2" s="758"/>
      <c r="D2" s="758"/>
    </row>
    <row r="3" spans="1:4" ht="18.75" customHeight="1" x14ac:dyDescent="0.25">
      <c r="A3" s="758" t="s">
        <v>561</v>
      </c>
      <c r="B3" s="758"/>
      <c r="C3" s="758"/>
      <c r="D3" s="758"/>
    </row>
    <row r="5" spans="1:4" s="526" customFormat="1" ht="30" customHeight="1" x14ac:dyDescent="0.25">
      <c r="A5" s="525" t="s">
        <v>536</v>
      </c>
      <c r="B5" s="525" t="s">
        <v>562</v>
      </c>
      <c r="C5" s="525" t="s">
        <v>563</v>
      </c>
      <c r="D5" s="525" t="s">
        <v>564</v>
      </c>
    </row>
    <row r="6" spans="1:4" s="526" customFormat="1" x14ac:dyDescent="0.25">
      <c r="A6" s="527" t="s">
        <v>482</v>
      </c>
      <c r="B6" s="527" t="s">
        <v>483</v>
      </c>
      <c r="C6" s="527" t="s">
        <v>484</v>
      </c>
      <c r="D6" s="527" t="s">
        <v>485</v>
      </c>
    </row>
    <row r="7" spans="1:4" ht="52.5" customHeight="1" x14ac:dyDescent="0.25">
      <c r="A7" s="528" t="s">
        <v>633</v>
      </c>
      <c r="B7" s="529" t="s">
        <v>634</v>
      </c>
      <c r="C7" s="529" t="s">
        <v>636</v>
      </c>
      <c r="D7" s="529" t="s">
        <v>635</v>
      </c>
    </row>
    <row r="8" spans="1:4" ht="52.5" customHeight="1" x14ac:dyDescent="0.25">
      <c r="A8" s="528" t="s">
        <v>637</v>
      </c>
      <c r="B8" s="529" t="s">
        <v>638</v>
      </c>
      <c r="C8" s="529" t="s">
        <v>640</v>
      </c>
      <c r="D8" s="529" t="s">
        <v>639</v>
      </c>
    </row>
    <row r="9" spans="1:4" ht="52.5" customHeight="1" x14ac:dyDescent="0.25">
      <c r="A9" s="528" t="s">
        <v>641</v>
      </c>
      <c r="B9" s="529" t="s">
        <v>644</v>
      </c>
      <c r="C9" s="529" t="s">
        <v>643</v>
      </c>
      <c r="D9" s="529" t="s">
        <v>642</v>
      </c>
    </row>
    <row r="10" spans="1:4" ht="52.5" customHeight="1" x14ac:dyDescent="0.25">
      <c r="A10" s="529"/>
      <c r="B10" s="529"/>
      <c r="C10" s="529"/>
      <c r="D10" s="529"/>
    </row>
  </sheetData>
  <mergeCells count="3">
    <mergeCell ref="A1:D1"/>
    <mergeCell ref="A2:D2"/>
    <mergeCell ref="A3:D3"/>
  </mergeCells>
  <pageMargins left="0.39370078740157483" right="0.19685039370078741" top="0.39370078740157483" bottom="0.39370078740157483" header="0.31496062992125984" footer="0.31496062992125984"/>
  <pageSetup paperSize="9" scale="8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80" zoomScaleNormal="80" workbookViewId="0">
      <pane ySplit="2205" topLeftCell="A27" activePane="bottomLeft"/>
      <selection pane="bottomLeft" activeCell="F37" sqref="F37"/>
    </sheetView>
  </sheetViews>
  <sheetFormatPr defaultRowHeight="12.75" x14ac:dyDescent="0.25"/>
  <cols>
    <col min="1" max="1" width="4.7109375" style="380" customWidth="1"/>
    <col min="2" max="2" width="21.7109375" style="380" customWidth="1"/>
    <col min="3" max="4" width="21.7109375" style="379" customWidth="1"/>
    <col min="5" max="12" width="10.85546875" style="379" customWidth="1"/>
    <col min="13" max="16384" width="9.140625" style="379"/>
  </cols>
  <sheetData>
    <row r="1" spans="1:12" ht="15" x14ac:dyDescent="0.25">
      <c r="A1" s="748" t="s">
        <v>565</v>
      </c>
      <c r="B1" s="748"/>
      <c r="C1" s="748"/>
      <c r="D1" s="748"/>
      <c r="E1" s="748"/>
      <c r="F1" s="748"/>
      <c r="G1" s="748"/>
      <c r="H1" s="748"/>
      <c r="I1" s="748"/>
      <c r="J1" s="748"/>
      <c r="K1" s="748"/>
      <c r="L1" s="748"/>
    </row>
    <row r="2" spans="1:12" ht="17.25" customHeight="1" x14ac:dyDescent="0.25">
      <c r="A2" s="748" t="s">
        <v>566</v>
      </c>
      <c r="B2" s="748"/>
      <c r="C2" s="748"/>
      <c r="D2" s="748"/>
      <c r="E2" s="748"/>
      <c r="F2" s="748"/>
      <c r="G2" s="748"/>
      <c r="H2" s="748"/>
      <c r="I2" s="748"/>
      <c r="J2" s="748"/>
      <c r="K2" s="748"/>
      <c r="L2" s="748"/>
    </row>
    <row r="3" spans="1:12" ht="17.25" customHeight="1" x14ac:dyDescent="0.25">
      <c r="A3" s="748" t="s">
        <v>24</v>
      </c>
      <c r="B3" s="748"/>
      <c r="C3" s="748"/>
      <c r="D3" s="748"/>
      <c r="E3" s="748"/>
      <c r="F3" s="748"/>
      <c r="G3" s="748"/>
      <c r="H3" s="748"/>
      <c r="I3" s="748"/>
      <c r="J3" s="748"/>
      <c r="K3" s="748"/>
      <c r="L3" s="748"/>
    </row>
    <row r="5" spans="1:12" ht="30" customHeight="1" x14ac:dyDescent="0.25">
      <c r="A5" s="749" t="s">
        <v>536</v>
      </c>
      <c r="B5" s="749" t="s">
        <v>1</v>
      </c>
      <c r="C5" s="749" t="s">
        <v>2</v>
      </c>
      <c r="D5" s="749" t="s">
        <v>600</v>
      </c>
      <c r="E5" s="749" t="s">
        <v>599</v>
      </c>
      <c r="F5" s="749"/>
      <c r="G5" s="749" t="s">
        <v>567</v>
      </c>
      <c r="H5" s="749"/>
      <c r="I5" s="749"/>
      <c r="J5" s="749" t="s">
        <v>568</v>
      </c>
      <c r="K5" s="749"/>
      <c r="L5" s="749"/>
    </row>
    <row r="6" spans="1:12" ht="18" customHeight="1" x14ac:dyDescent="0.25">
      <c r="A6" s="749"/>
      <c r="B6" s="749"/>
      <c r="C6" s="749"/>
      <c r="D6" s="749"/>
      <c r="E6" s="474" t="s">
        <v>541</v>
      </c>
      <c r="F6" s="474" t="s">
        <v>546</v>
      </c>
      <c r="G6" s="474" t="s">
        <v>541</v>
      </c>
      <c r="H6" s="474" t="s">
        <v>542</v>
      </c>
      <c r="I6" s="474" t="s">
        <v>543</v>
      </c>
      <c r="J6" s="474" t="s">
        <v>544</v>
      </c>
      <c r="K6" s="474" t="s">
        <v>545</v>
      </c>
      <c r="L6" s="474" t="s">
        <v>546</v>
      </c>
    </row>
    <row r="7" spans="1:12" s="375" customFormat="1" ht="11.25" x14ac:dyDescent="0.25">
      <c r="A7" s="452" t="s">
        <v>482</v>
      </c>
      <c r="B7" s="452" t="s">
        <v>483</v>
      </c>
      <c r="C7" s="452" t="s">
        <v>484</v>
      </c>
      <c r="D7" s="452" t="s">
        <v>485</v>
      </c>
      <c r="E7" s="452" t="s">
        <v>502</v>
      </c>
      <c r="F7" s="452" t="s">
        <v>503</v>
      </c>
      <c r="G7" s="452" t="s">
        <v>504</v>
      </c>
      <c r="H7" s="452" t="s">
        <v>505</v>
      </c>
      <c r="I7" s="452" t="s">
        <v>506</v>
      </c>
      <c r="J7" s="452" t="s">
        <v>507</v>
      </c>
      <c r="K7" s="452" t="s">
        <v>508</v>
      </c>
      <c r="L7" s="452" t="s">
        <v>509</v>
      </c>
    </row>
    <row r="8" spans="1:12" ht="22.5" customHeight="1" x14ac:dyDescent="0.25">
      <c r="A8" s="475" t="s">
        <v>482</v>
      </c>
      <c r="B8" s="759" t="s">
        <v>604</v>
      </c>
      <c r="C8" s="759" t="s">
        <v>632</v>
      </c>
      <c r="D8" s="759" t="str">
        <f>Sheet2!D8</f>
        <v>Tersedianya administrasi perkantoran yang menunjang tugas pokok dan fungsi Pemerintah Kota Batam</v>
      </c>
      <c r="E8" s="455">
        <f>Sheet1!K8</f>
        <v>0.84740000000000004</v>
      </c>
      <c r="F8" s="453">
        <f>Sheet1!J8</f>
        <v>1</v>
      </c>
      <c r="G8" s="455">
        <f>Sheet1!K8</f>
        <v>0.84740000000000004</v>
      </c>
      <c r="H8" s="455">
        <f>Sheet1!L8</f>
        <v>0.88460000000000005</v>
      </c>
      <c r="I8" s="455">
        <f>Sheet1!M8</f>
        <v>0.91400000000000003</v>
      </c>
      <c r="J8" s="453">
        <f>Sheet1!H8</f>
        <v>1</v>
      </c>
      <c r="K8" s="453">
        <f>Sheet1!I8</f>
        <v>1</v>
      </c>
      <c r="L8" s="453">
        <f>Sheet1!J8</f>
        <v>1</v>
      </c>
    </row>
    <row r="9" spans="1:12" ht="22.5" customHeight="1" x14ac:dyDescent="0.25">
      <c r="A9" s="475" t="s">
        <v>483</v>
      </c>
      <c r="B9" s="760"/>
      <c r="C9" s="760"/>
      <c r="D9" s="760"/>
      <c r="E9" s="455">
        <f>Sheet1!K9</f>
        <v>0.96230000000000004</v>
      </c>
      <c r="F9" s="453">
        <f>Sheet1!J9</f>
        <v>1</v>
      </c>
      <c r="G9" s="455">
        <f>Sheet1!K9</f>
        <v>0.96230000000000004</v>
      </c>
      <c r="H9" s="455">
        <f>Sheet1!L9</f>
        <v>0.94620000000000004</v>
      </c>
      <c r="I9" s="455">
        <f>Sheet1!M9</f>
        <v>0.96679999999999999</v>
      </c>
      <c r="J9" s="453">
        <f>Sheet1!H9</f>
        <v>1</v>
      </c>
      <c r="K9" s="453">
        <f>Sheet1!I9</f>
        <v>1</v>
      </c>
      <c r="L9" s="453">
        <f>Sheet1!J9</f>
        <v>1</v>
      </c>
    </row>
    <row r="10" spans="1:12" ht="22.5" customHeight="1" x14ac:dyDescent="0.25">
      <c r="A10" s="475" t="s">
        <v>484</v>
      </c>
      <c r="B10" s="760"/>
      <c r="C10" s="760"/>
      <c r="D10" s="760"/>
      <c r="E10" s="455">
        <f>Sheet1!K10</f>
        <v>0.96279999999999999</v>
      </c>
      <c r="F10" s="453">
        <f>Sheet1!J10</f>
        <v>1</v>
      </c>
      <c r="G10" s="455">
        <f>Sheet1!K10</f>
        <v>0.96279999999999999</v>
      </c>
      <c r="H10" s="455">
        <f>Sheet1!L10</f>
        <v>0.93049999999999999</v>
      </c>
      <c r="I10" s="455">
        <f>Sheet1!M10</f>
        <v>0.97529999999999994</v>
      </c>
      <c r="J10" s="453">
        <f>Sheet1!H10</f>
        <v>1</v>
      </c>
      <c r="K10" s="453">
        <f>Sheet1!I10</f>
        <v>1</v>
      </c>
      <c r="L10" s="453">
        <f>Sheet1!J10</f>
        <v>1</v>
      </c>
    </row>
    <row r="11" spans="1:12" ht="22.5" customHeight="1" x14ac:dyDescent="0.25">
      <c r="A11" s="475" t="s">
        <v>485</v>
      </c>
      <c r="B11" s="760"/>
      <c r="C11" s="760"/>
      <c r="D11" s="760"/>
      <c r="E11" s="455">
        <f>Sheet1!K11</f>
        <v>0.94230000000000003</v>
      </c>
      <c r="F11" s="453">
        <f>Sheet1!J11</f>
        <v>1</v>
      </c>
      <c r="G11" s="455">
        <f>Sheet1!K11</f>
        <v>0.94230000000000003</v>
      </c>
      <c r="H11" s="455">
        <f>Sheet1!L11</f>
        <v>0.92200000000000004</v>
      </c>
      <c r="I11" s="455">
        <f>Sheet1!M11</f>
        <v>0.95630000000000004</v>
      </c>
      <c r="J11" s="453">
        <f>Sheet1!H11</f>
        <v>1</v>
      </c>
      <c r="K11" s="453">
        <f>Sheet1!I11</f>
        <v>1</v>
      </c>
      <c r="L11" s="453">
        <f>Sheet1!J11</f>
        <v>1</v>
      </c>
    </row>
    <row r="12" spans="1:12" ht="22.5" customHeight="1" x14ac:dyDescent="0.25">
      <c r="A12" s="475" t="s">
        <v>502</v>
      </c>
      <c r="B12" s="760"/>
      <c r="C12" s="760"/>
      <c r="D12" s="760"/>
      <c r="E12" s="455">
        <f>Sheet1!K12</f>
        <v>0.95630000000000004</v>
      </c>
      <c r="F12" s="453">
        <f>Sheet1!J12</f>
        <v>1</v>
      </c>
      <c r="G12" s="455">
        <f>Sheet1!K12</f>
        <v>0.95630000000000004</v>
      </c>
      <c r="H12" s="455">
        <f>Sheet1!L12</f>
        <v>0.92310000000000003</v>
      </c>
      <c r="I12" s="455">
        <f>Sheet1!M12</f>
        <v>0.9617</v>
      </c>
      <c r="J12" s="453">
        <f>Sheet1!H12</f>
        <v>1</v>
      </c>
      <c r="K12" s="453">
        <f>Sheet1!I12</f>
        <v>1</v>
      </c>
      <c r="L12" s="453">
        <f>Sheet1!J12</f>
        <v>1</v>
      </c>
    </row>
    <row r="13" spans="1:12" ht="22.5" customHeight="1" x14ac:dyDescent="0.25">
      <c r="A13" s="475" t="s">
        <v>503</v>
      </c>
      <c r="B13" s="761"/>
      <c r="C13" s="761"/>
      <c r="D13" s="761"/>
      <c r="E13" s="455">
        <f>Sheet1!K13</f>
        <v>0.95469999999999999</v>
      </c>
      <c r="F13" s="453">
        <f>Sheet1!J13</f>
        <v>1</v>
      </c>
      <c r="G13" s="455">
        <f>Sheet1!K13</f>
        <v>0.95469999999999999</v>
      </c>
      <c r="H13" s="455">
        <f>Sheet1!L13</f>
        <v>0.92459999999999998</v>
      </c>
      <c r="I13" s="455">
        <f>Sheet1!M13</f>
        <v>0.95299999999999996</v>
      </c>
      <c r="J13" s="453">
        <f>Sheet1!H13</f>
        <v>1</v>
      </c>
      <c r="K13" s="453">
        <f>Sheet1!I13</f>
        <v>1</v>
      </c>
      <c r="L13" s="453">
        <f>Sheet1!J13</f>
        <v>1</v>
      </c>
    </row>
    <row r="14" spans="1:12" ht="22.5" customHeight="1" x14ac:dyDescent="0.25">
      <c r="A14" s="475" t="s">
        <v>504</v>
      </c>
      <c r="B14" s="456"/>
      <c r="C14" s="456"/>
      <c r="D14" s="456"/>
      <c r="E14" s="455">
        <f>Sheet1!K14</f>
        <v>0.96160000000000001</v>
      </c>
      <c r="F14" s="453">
        <f>Sheet1!J14</f>
        <v>1</v>
      </c>
      <c r="G14" s="455">
        <f>Sheet1!K14</f>
        <v>0.96160000000000001</v>
      </c>
      <c r="H14" s="455">
        <f>Sheet1!L14</f>
        <v>0.9345</v>
      </c>
      <c r="I14" s="455">
        <f>Sheet1!M14</f>
        <v>0.95679999999999998</v>
      </c>
      <c r="J14" s="453">
        <f>Sheet1!H14</f>
        <v>1</v>
      </c>
      <c r="K14" s="453">
        <f>Sheet1!I14</f>
        <v>1</v>
      </c>
      <c r="L14" s="453">
        <f>Sheet1!J14</f>
        <v>1</v>
      </c>
    </row>
    <row r="15" spans="1:12" ht="3" customHeight="1" x14ac:dyDescent="0.25">
      <c r="A15" s="477"/>
      <c r="B15" s="456"/>
      <c r="C15" s="456"/>
      <c r="D15" s="456"/>
      <c r="E15" s="455"/>
      <c r="F15" s="453"/>
      <c r="G15" s="455"/>
      <c r="H15" s="455"/>
      <c r="I15" s="455"/>
      <c r="J15" s="453"/>
      <c r="K15" s="453"/>
      <c r="L15" s="453"/>
    </row>
    <row r="16" spans="1:12" ht="77.25" customHeight="1" x14ac:dyDescent="0.25">
      <c r="A16" s="475" t="s">
        <v>505</v>
      </c>
      <c r="B16" s="456"/>
      <c r="C16" s="456" t="s">
        <v>607</v>
      </c>
      <c r="D16" s="456" t="str">
        <f>Sheet2!D16</f>
        <v>Meningkat dan terpeliharanya sarana dan prasarana aparatur yang menunjang tugas pokok dan fungsi Pemerintah Kota Batam</v>
      </c>
      <c r="E16" s="455">
        <f>Sheet1!K16</f>
        <v>0.86850000000000005</v>
      </c>
      <c r="F16" s="453">
        <f>Sheet1!J16</f>
        <v>1</v>
      </c>
      <c r="G16" s="455">
        <f>Sheet1!K16</f>
        <v>0.86850000000000005</v>
      </c>
      <c r="H16" s="455">
        <f>Sheet1!L16</f>
        <v>0.21560000000000001</v>
      </c>
      <c r="I16" s="455">
        <f>Sheet1!M16</f>
        <v>0.97789999999999999</v>
      </c>
      <c r="J16" s="453">
        <f>Sheet1!H16</f>
        <v>1</v>
      </c>
      <c r="K16" s="453">
        <f>Sheet1!I16</f>
        <v>1</v>
      </c>
      <c r="L16" s="453">
        <f>Sheet1!J16</f>
        <v>1</v>
      </c>
    </row>
    <row r="17" spans="1:12" ht="3" customHeight="1" x14ac:dyDescent="0.25">
      <c r="A17" s="477"/>
      <c r="B17" s="456"/>
      <c r="C17" s="456"/>
      <c r="D17" s="456"/>
      <c r="E17" s="455"/>
      <c r="F17" s="453"/>
      <c r="G17" s="455"/>
      <c r="H17" s="455"/>
      <c r="I17" s="455"/>
      <c r="J17" s="453"/>
      <c r="K17" s="453"/>
      <c r="L17" s="453"/>
    </row>
    <row r="18" spans="1:12" ht="55.5" customHeight="1" x14ac:dyDescent="0.25">
      <c r="A18" s="475" t="s">
        <v>506</v>
      </c>
      <c r="B18" s="759" t="s">
        <v>606</v>
      </c>
      <c r="C18" s="759" t="s">
        <v>609</v>
      </c>
      <c r="D18" s="759" t="str">
        <f>Sheet2!D19</f>
        <v>Meningkatnya kapasitas lembaga / organisasi kemasyarakatan, Meningkatnya swadaya masyarakat dan meningkatnya kapasitas lembaga dan ekonomi kelurahan</v>
      </c>
      <c r="E18" s="455">
        <f>Sheet1!K18</f>
        <v>0.98029999999999995</v>
      </c>
      <c r="F18" s="453">
        <f>Sheet1!J18</f>
        <v>1</v>
      </c>
      <c r="G18" s="455">
        <f>Sheet1!K18</f>
        <v>0.98029999999999995</v>
      </c>
      <c r="H18" s="455">
        <f>Sheet1!L18</f>
        <v>0.99960000000000004</v>
      </c>
      <c r="I18" s="455">
        <f>Sheet1!M18</f>
        <v>0.96289999999999998</v>
      </c>
      <c r="J18" s="453">
        <f>Sheet1!H18</f>
        <v>1</v>
      </c>
      <c r="K18" s="453">
        <f>Sheet1!I18</f>
        <v>1</v>
      </c>
      <c r="L18" s="453">
        <f>Sheet1!J18</f>
        <v>1</v>
      </c>
    </row>
    <row r="19" spans="1:12" ht="58.5" customHeight="1" x14ac:dyDescent="0.25">
      <c r="A19" s="475" t="s">
        <v>507</v>
      </c>
      <c r="B19" s="761"/>
      <c r="C19" s="761"/>
      <c r="D19" s="761"/>
      <c r="E19" s="455">
        <f>Sheet1!K19</f>
        <v>0.97470000000000001</v>
      </c>
      <c r="F19" s="453">
        <f>Sheet1!J19</f>
        <v>0.45</v>
      </c>
      <c r="G19" s="455">
        <f>Sheet1!K19</f>
        <v>0.97470000000000001</v>
      </c>
      <c r="H19" s="455">
        <f>Sheet1!L19</f>
        <v>0.8841</v>
      </c>
      <c r="I19" s="455">
        <f>Sheet1!M19</f>
        <v>0.9718</v>
      </c>
      <c r="J19" s="453">
        <f>Sheet1!H19</f>
        <v>1</v>
      </c>
      <c r="K19" s="453">
        <f>Sheet1!I19</f>
        <v>1</v>
      </c>
      <c r="L19" s="453">
        <f>Sheet1!J19</f>
        <v>0.45</v>
      </c>
    </row>
    <row r="20" spans="1:12" ht="3" customHeight="1" x14ac:dyDescent="0.25">
      <c r="A20" s="477"/>
      <c r="B20" s="456"/>
      <c r="C20" s="456"/>
      <c r="D20" s="456"/>
      <c r="E20" s="455"/>
      <c r="F20" s="453"/>
      <c r="G20" s="455"/>
      <c r="H20" s="455"/>
      <c r="I20" s="455"/>
      <c r="J20" s="453"/>
      <c r="K20" s="453"/>
      <c r="L20" s="453"/>
    </row>
    <row r="21" spans="1:12" ht="25.5" customHeight="1" x14ac:dyDescent="0.25">
      <c r="A21" s="475" t="s">
        <v>508</v>
      </c>
      <c r="B21" s="759" t="s">
        <v>605</v>
      </c>
      <c r="C21" s="759" t="s">
        <v>631</v>
      </c>
      <c r="D21" s="759" t="str">
        <f>Sheet2!D22</f>
        <v>Persentase prasarana dan sarana dasar (PSD) lingkungan permukiman berbasis peran serta (pemberdayaan) masyarakat</v>
      </c>
      <c r="E21" s="455">
        <f>Sheet1!K21</f>
        <v>0</v>
      </c>
      <c r="F21" s="453">
        <f>Sheet1!J21</f>
        <v>1</v>
      </c>
      <c r="G21" s="455">
        <f>Sheet1!K21</f>
        <v>0</v>
      </c>
      <c r="H21" s="455">
        <f>Sheet1!L21</f>
        <v>0.99790000000000001</v>
      </c>
      <c r="I21" s="455">
        <f>Sheet1!M21</f>
        <v>0.99970000000000003</v>
      </c>
      <c r="J21" s="453">
        <f>Sheet1!H21</f>
        <v>1</v>
      </c>
      <c r="K21" s="453">
        <f>Sheet1!I21</f>
        <v>1</v>
      </c>
      <c r="L21" s="453">
        <f>Sheet1!J21</f>
        <v>1</v>
      </c>
    </row>
    <row r="22" spans="1:12" ht="25.5" customHeight="1" x14ac:dyDescent="0.25">
      <c r="A22" s="475" t="s">
        <v>509</v>
      </c>
      <c r="B22" s="760"/>
      <c r="C22" s="760"/>
      <c r="D22" s="760"/>
      <c r="E22" s="455">
        <f>Sheet1!K22</f>
        <v>0</v>
      </c>
      <c r="F22" s="453">
        <f>Sheet1!J22</f>
        <v>1</v>
      </c>
      <c r="G22" s="455">
        <f>Sheet1!K22</f>
        <v>0</v>
      </c>
      <c r="H22" s="455">
        <f>Sheet1!L22</f>
        <v>0.99919999999999998</v>
      </c>
      <c r="I22" s="455">
        <f>Sheet1!M22</f>
        <v>0.99960000000000004</v>
      </c>
      <c r="J22" s="453">
        <f>Sheet1!H22</f>
        <v>1</v>
      </c>
      <c r="K22" s="453">
        <f>Sheet1!I22</f>
        <v>1</v>
      </c>
      <c r="L22" s="453">
        <f>Sheet1!J22</f>
        <v>1</v>
      </c>
    </row>
    <row r="23" spans="1:12" ht="25.5" customHeight="1" x14ac:dyDescent="0.25">
      <c r="A23" s="475" t="s">
        <v>510</v>
      </c>
      <c r="B23" s="760"/>
      <c r="C23" s="760"/>
      <c r="D23" s="760"/>
      <c r="E23" s="455">
        <f>Sheet1!K23</f>
        <v>0</v>
      </c>
      <c r="F23" s="453">
        <f>Sheet1!J23</f>
        <v>1</v>
      </c>
      <c r="G23" s="455">
        <f>Sheet1!K23</f>
        <v>0</v>
      </c>
      <c r="H23" s="455">
        <f>Sheet1!L23</f>
        <v>0.99950000000000006</v>
      </c>
      <c r="I23" s="455">
        <f>Sheet1!M23</f>
        <v>0.99919999999999998</v>
      </c>
      <c r="J23" s="453">
        <f>Sheet1!H23</f>
        <v>1</v>
      </c>
      <c r="K23" s="453">
        <f>Sheet1!I23</f>
        <v>1</v>
      </c>
      <c r="L23" s="453">
        <f>Sheet1!J23</f>
        <v>1</v>
      </c>
    </row>
    <row r="24" spans="1:12" ht="25.5" customHeight="1" x14ac:dyDescent="0.25">
      <c r="A24" s="475" t="s">
        <v>511</v>
      </c>
      <c r="B24" s="760"/>
      <c r="C24" s="760"/>
      <c r="D24" s="760"/>
      <c r="E24" s="455">
        <f>Sheet1!K24</f>
        <v>0</v>
      </c>
      <c r="F24" s="453">
        <f>Sheet1!J24</f>
        <v>1</v>
      </c>
      <c r="G24" s="455">
        <f>Sheet1!K24</f>
        <v>0</v>
      </c>
      <c r="H24" s="455">
        <f>Sheet1!L24</f>
        <v>0.999</v>
      </c>
      <c r="I24" s="455">
        <f>Sheet1!M24</f>
        <v>0.99929999999999997</v>
      </c>
      <c r="J24" s="453">
        <f>Sheet1!H24</f>
        <v>1</v>
      </c>
      <c r="K24" s="453">
        <f>Sheet1!I24</f>
        <v>1</v>
      </c>
      <c r="L24" s="453">
        <f>Sheet1!J24</f>
        <v>1</v>
      </c>
    </row>
    <row r="25" spans="1:12" ht="25.5" customHeight="1" x14ac:dyDescent="0.25">
      <c r="A25" s="475" t="s">
        <v>512</v>
      </c>
      <c r="B25" s="761"/>
      <c r="C25" s="761"/>
      <c r="D25" s="761"/>
      <c r="E25" s="455">
        <f>Sheet1!K25</f>
        <v>0</v>
      </c>
      <c r="F25" s="453">
        <f>Sheet1!J25</f>
        <v>1</v>
      </c>
      <c r="G25" s="455">
        <f>Sheet1!K25</f>
        <v>0</v>
      </c>
      <c r="H25" s="455">
        <f>Sheet1!L25</f>
        <v>0.99770000000000003</v>
      </c>
      <c r="I25" s="455">
        <f>Sheet1!M25</f>
        <v>0.99939999999999996</v>
      </c>
      <c r="J25" s="453">
        <f>Sheet1!H25</f>
        <v>1</v>
      </c>
      <c r="K25" s="453">
        <f>Sheet1!I25</f>
        <v>1</v>
      </c>
      <c r="L25" s="453">
        <f>Sheet1!J25</f>
        <v>1</v>
      </c>
    </row>
    <row r="26" spans="1:12" ht="25.5" customHeight="1" x14ac:dyDescent="0.25">
      <c r="A26" s="475" t="s">
        <v>513</v>
      </c>
      <c r="B26" s="456"/>
      <c r="C26" s="456"/>
      <c r="D26" s="456"/>
      <c r="E26" s="455">
        <f>Sheet1!K26</f>
        <v>0</v>
      </c>
      <c r="F26" s="453">
        <f>Sheet1!J26</f>
        <v>1</v>
      </c>
      <c r="G26" s="455">
        <f>Sheet1!K26</f>
        <v>0</v>
      </c>
      <c r="H26" s="455">
        <f>Sheet1!L26</f>
        <v>0.65969999999999995</v>
      </c>
      <c r="I26" s="455">
        <f>Sheet1!M26</f>
        <v>0.99839999999999995</v>
      </c>
      <c r="J26" s="453">
        <f>Sheet1!H26</f>
        <v>1</v>
      </c>
      <c r="K26" s="453">
        <f>Sheet1!I26</f>
        <v>1</v>
      </c>
      <c r="L26" s="453">
        <f>Sheet1!J26</f>
        <v>1</v>
      </c>
    </row>
    <row r="27" spans="1:12" ht="25.5" customHeight="1" x14ac:dyDescent="0.25">
      <c r="A27" s="475" t="s">
        <v>508</v>
      </c>
      <c r="B27" s="759" t="s">
        <v>605</v>
      </c>
      <c r="C27" s="759" t="s">
        <v>631</v>
      </c>
      <c r="D27" s="759" t="str">
        <f>Sheet2!D28</f>
        <v>Pembangunan Sarana dan Prasarana</v>
      </c>
      <c r="E27" s="541">
        <f>Sheet1!K27</f>
        <v>0</v>
      </c>
      <c r="F27" s="542">
        <f>Sheet1!J27</f>
        <v>1</v>
      </c>
      <c r="G27" s="541">
        <f>Sheet1!K27</f>
        <v>0</v>
      </c>
      <c r="H27" s="541">
        <f>Sheet1!L27</f>
        <v>0</v>
      </c>
      <c r="I27" s="541">
        <f>Sheet1!M27</f>
        <v>0</v>
      </c>
      <c r="J27" s="542">
        <f>Sheet1!H27</f>
        <v>1</v>
      </c>
      <c r="K27" s="542">
        <f>Sheet1!I27</f>
        <v>1</v>
      </c>
      <c r="L27" s="542">
        <f>Sheet1!J27</f>
        <v>1</v>
      </c>
    </row>
    <row r="28" spans="1:12" ht="25.5" customHeight="1" x14ac:dyDescent="0.25">
      <c r="A28" s="475" t="s">
        <v>509</v>
      </c>
      <c r="B28" s="760"/>
      <c r="C28" s="760"/>
      <c r="D28" s="760"/>
      <c r="E28" s="541">
        <f>Sheet1!K28</f>
        <v>0</v>
      </c>
      <c r="F28" s="542">
        <f>Sheet1!J28</f>
        <v>1</v>
      </c>
      <c r="G28" s="541">
        <f>Sheet1!K28</f>
        <v>0</v>
      </c>
      <c r="H28" s="541">
        <f>Sheet1!L28</f>
        <v>0</v>
      </c>
      <c r="I28" s="541">
        <f>Sheet1!M28</f>
        <v>0</v>
      </c>
      <c r="J28" s="542">
        <f>Sheet1!H28</f>
        <v>1</v>
      </c>
      <c r="K28" s="542">
        <f>Sheet1!I28</f>
        <v>1</v>
      </c>
      <c r="L28" s="542">
        <f>Sheet1!J28</f>
        <v>1</v>
      </c>
    </row>
    <row r="29" spans="1:12" ht="25.5" customHeight="1" x14ac:dyDescent="0.25">
      <c r="A29" s="475" t="s">
        <v>510</v>
      </c>
      <c r="B29" s="760"/>
      <c r="C29" s="760"/>
      <c r="D29" s="760"/>
      <c r="E29" s="541">
        <f>Sheet1!K29</f>
        <v>0</v>
      </c>
      <c r="F29" s="542">
        <f>Sheet1!J29</f>
        <v>1</v>
      </c>
      <c r="G29" s="541">
        <f>Sheet1!K29</f>
        <v>0</v>
      </c>
      <c r="H29" s="541">
        <f>Sheet1!L29</f>
        <v>0</v>
      </c>
      <c r="I29" s="541">
        <f>Sheet1!M29</f>
        <v>0</v>
      </c>
      <c r="J29" s="542">
        <f>Sheet1!H29</f>
        <v>1</v>
      </c>
      <c r="K29" s="542">
        <f>Sheet1!I29</f>
        <v>1</v>
      </c>
      <c r="L29" s="542">
        <f>Sheet1!J29</f>
        <v>1</v>
      </c>
    </row>
    <row r="30" spans="1:12" ht="25.5" customHeight="1" x14ac:dyDescent="0.25">
      <c r="A30" s="475" t="s">
        <v>511</v>
      </c>
      <c r="B30" s="760"/>
      <c r="C30" s="760"/>
      <c r="D30" s="760"/>
      <c r="E30" s="541">
        <f>Sheet1!K30</f>
        <v>0</v>
      </c>
      <c r="F30" s="542">
        <f>Sheet1!J30</f>
        <v>1</v>
      </c>
      <c r="G30" s="541">
        <f>Sheet1!K30</f>
        <v>0</v>
      </c>
      <c r="H30" s="541">
        <f>Sheet1!L30</f>
        <v>0</v>
      </c>
      <c r="I30" s="541">
        <f>Sheet1!M30</f>
        <v>0</v>
      </c>
      <c r="J30" s="542">
        <f>Sheet1!H30</f>
        <v>1</v>
      </c>
      <c r="K30" s="542">
        <f>Sheet1!I30</f>
        <v>1</v>
      </c>
      <c r="L30" s="542">
        <f>Sheet1!J30</f>
        <v>1</v>
      </c>
    </row>
    <row r="31" spans="1:12" ht="25.5" customHeight="1" x14ac:dyDescent="0.25">
      <c r="A31" s="475" t="s">
        <v>512</v>
      </c>
      <c r="B31" s="761"/>
      <c r="C31" s="761"/>
      <c r="D31" s="761"/>
      <c r="E31" s="541">
        <f>Sheet1!K31</f>
        <v>0</v>
      </c>
      <c r="F31" s="542">
        <f>Sheet1!J31</f>
        <v>1</v>
      </c>
      <c r="G31" s="541">
        <f>Sheet1!K31</f>
        <v>0</v>
      </c>
      <c r="H31" s="541">
        <f>Sheet1!L31</f>
        <v>0</v>
      </c>
      <c r="I31" s="541">
        <f>Sheet1!M31</f>
        <v>0</v>
      </c>
      <c r="J31" s="542">
        <f>Sheet1!H31</f>
        <v>1</v>
      </c>
      <c r="K31" s="542">
        <f>Sheet1!I31</f>
        <v>1</v>
      </c>
      <c r="L31" s="542">
        <f>Sheet1!J31</f>
        <v>1</v>
      </c>
    </row>
    <row r="32" spans="1:12" ht="25.5" customHeight="1" x14ac:dyDescent="0.25">
      <c r="A32" s="475" t="s">
        <v>513</v>
      </c>
      <c r="B32" s="543"/>
      <c r="C32" s="543"/>
      <c r="D32" s="543"/>
      <c r="E32" s="541">
        <f>Sheet1!K32</f>
        <v>0</v>
      </c>
      <c r="F32" s="542">
        <f>Sheet1!J32</f>
        <v>1</v>
      </c>
      <c r="G32" s="541">
        <f>Sheet1!K32</f>
        <v>0</v>
      </c>
      <c r="H32" s="541">
        <f>Sheet1!L32</f>
        <v>0</v>
      </c>
      <c r="I32" s="541">
        <f>Sheet1!M32</f>
        <v>0</v>
      </c>
      <c r="J32" s="542">
        <f>Sheet1!H32</f>
        <v>1</v>
      </c>
      <c r="K32" s="542">
        <f>Sheet1!I32</f>
        <v>1</v>
      </c>
      <c r="L32" s="542">
        <f>Sheet1!J32</f>
        <v>1</v>
      </c>
    </row>
    <row r="33" spans="1:12" ht="25.5" customHeight="1" x14ac:dyDescent="0.25">
      <c r="A33" s="475" t="s">
        <v>508</v>
      </c>
      <c r="B33" s="759" t="s">
        <v>605</v>
      </c>
      <c r="C33" s="759" t="s">
        <v>631</v>
      </c>
      <c r="D33" s="759" t="str">
        <f>Sheet2!D34</f>
        <v>Pembinaan Masyarakat melalui Pemberdayaan Masyarakat</v>
      </c>
      <c r="E33" s="541">
        <f>Sheet1!K33</f>
        <v>0</v>
      </c>
      <c r="F33" s="542">
        <f>Sheet1!J33</f>
        <v>1</v>
      </c>
      <c r="G33" s="541">
        <f>Sheet1!K33</f>
        <v>0</v>
      </c>
      <c r="H33" s="541">
        <f>Sheet1!L33</f>
        <v>0</v>
      </c>
      <c r="I33" s="541">
        <f>Sheet1!M33</f>
        <v>0</v>
      </c>
      <c r="J33" s="542">
        <f>Sheet1!H33</f>
        <v>1</v>
      </c>
      <c r="K33" s="542">
        <f>Sheet1!I33</f>
        <v>1</v>
      </c>
      <c r="L33" s="542">
        <f>Sheet1!J33</f>
        <v>1</v>
      </c>
    </row>
    <row r="34" spans="1:12" ht="25.5" customHeight="1" x14ac:dyDescent="0.25">
      <c r="A34" s="475" t="s">
        <v>509</v>
      </c>
      <c r="B34" s="760"/>
      <c r="C34" s="760"/>
      <c r="D34" s="760"/>
      <c r="E34" s="541">
        <f>Sheet1!K34</f>
        <v>0</v>
      </c>
      <c r="F34" s="542">
        <f>Sheet1!J34</f>
        <v>1</v>
      </c>
      <c r="G34" s="541">
        <f>Sheet1!K34</f>
        <v>0</v>
      </c>
      <c r="H34" s="541">
        <f>Sheet1!L34</f>
        <v>0</v>
      </c>
      <c r="I34" s="541">
        <f>Sheet1!M34</f>
        <v>0</v>
      </c>
      <c r="J34" s="542">
        <f>Sheet1!H34</f>
        <v>1</v>
      </c>
      <c r="K34" s="542">
        <f>Sheet1!I34</f>
        <v>1</v>
      </c>
      <c r="L34" s="542">
        <f>Sheet1!J34</f>
        <v>1</v>
      </c>
    </row>
    <row r="35" spans="1:12" ht="25.5" customHeight="1" x14ac:dyDescent="0.25">
      <c r="A35" s="475" t="s">
        <v>510</v>
      </c>
      <c r="B35" s="760"/>
      <c r="C35" s="760"/>
      <c r="D35" s="760"/>
      <c r="E35" s="541">
        <f>Sheet1!K35</f>
        <v>0</v>
      </c>
      <c r="F35" s="542">
        <f>Sheet1!J35</f>
        <v>1</v>
      </c>
      <c r="G35" s="541">
        <f>Sheet1!K35</f>
        <v>0</v>
      </c>
      <c r="H35" s="541">
        <f>Sheet1!L35</f>
        <v>0</v>
      </c>
      <c r="I35" s="541">
        <f>Sheet1!M35</f>
        <v>0</v>
      </c>
      <c r="J35" s="542">
        <f>Sheet1!H35</f>
        <v>1</v>
      </c>
      <c r="K35" s="542">
        <f>Sheet1!I35</f>
        <v>1</v>
      </c>
      <c r="L35" s="542">
        <f>Sheet1!J35</f>
        <v>1</v>
      </c>
    </row>
    <row r="36" spans="1:12" ht="25.5" customHeight="1" x14ac:dyDescent="0.25">
      <c r="A36" s="475" t="s">
        <v>511</v>
      </c>
      <c r="B36" s="760"/>
      <c r="C36" s="760"/>
      <c r="D36" s="760"/>
      <c r="E36" s="541">
        <f>Sheet1!K36</f>
        <v>0</v>
      </c>
      <c r="F36" s="542">
        <f>Sheet1!J36</f>
        <v>1</v>
      </c>
      <c r="G36" s="541">
        <f>Sheet1!K36</f>
        <v>0</v>
      </c>
      <c r="H36" s="541">
        <f>Sheet1!L36</f>
        <v>0</v>
      </c>
      <c r="I36" s="541">
        <f>Sheet1!M36</f>
        <v>0</v>
      </c>
      <c r="J36" s="542">
        <f>Sheet1!H36</f>
        <v>1</v>
      </c>
      <c r="K36" s="542">
        <f>Sheet1!I36</f>
        <v>1</v>
      </c>
      <c r="L36" s="542">
        <f>Sheet1!J36</f>
        <v>1</v>
      </c>
    </row>
    <row r="37" spans="1:12" ht="25.5" customHeight="1" x14ac:dyDescent="0.25">
      <c r="A37" s="475" t="s">
        <v>512</v>
      </c>
      <c r="B37" s="761"/>
      <c r="C37" s="761"/>
      <c r="D37" s="761"/>
      <c r="E37" s="541">
        <f>Sheet1!K37</f>
        <v>0</v>
      </c>
      <c r="F37" s="542">
        <f>Sheet1!J37</f>
        <v>1</v>
      </c>
      <c r="G37" s="541">
        <f>Sheet1!K37</f>
        <v>0</v>
      </c>
      <c r="H37" s="541">
        <f>Sheet1!L37</f>
        <v>0</v>
      </c>
      <c r="I37" s="541">
        <f>Sheet1!M37</f>
        <v>0</v>
      </c>
      <c r="J37" s="542">
        <f>Sheet1!H37</f>
        <v>1</v>
      </c>
      <c r="K37" s="542">
        <f>Sheet1!I37</f>
        <v>1</v>
      </c>
      <c r="L37" s="542">
        <f>Sheet1!J37</f>
        <v>1</v>
      </c>
    </row>
    <row r="38" spans="1:12" ht="25.5" customHeight="1" x14ac:dyDescent="0.25">
      <c r="A38" s="475" t="s">
        <v>513</v>
      </c>
      <c r="B38" s="543"/>
      <c r="C38" s="543"/>
      <c r="D38" s="543"/>
      <c r="E38" s="541">
        <f>Sheet1!K38</f>
        <v>0</v>
      </c>
      <c r="F38" s="542">
        <f>Sheet1!J38</f>
        <v>1</v>
      </c>
      <c r="G38" s="541">
        <f>Sheet1!K38</f>
        <v>0</v>
      </c>
      <c r="H38" s="541">
        <f>Sheet1!L38</f>
        <v>0</v>
      </c>
      <c r="I38" s="541">
        <f>Sheet1!M38</f>
        <v>0</v>
      </c>
      <c r="J38" s="542">
        <f>Sheet1!H38</f>
        <v>1</v>
      </c>
      <c r="K38" s="542">
        <f>Sheet1!I38</f>
        <v>1</v>
      </c>
      <c r="L38" s="542">
        <f>Sheet1!J38</f>
        <v>1</v>
      </c>
    </row>
    <row r="39" spans="1:12" ht="2.25" customHeight="1" x14ac:dyDescent="0.25">
      <c r="A39" s="477"/>
      <c r="B39" s="456"/>
      <c r="C39" s="456"/>
      <c r="D39" s="456"/>
      <c r="E39" s="383"/>
      <c r="F39" s="383"/>
      <c r="G39" s="383"/>
      <c r="H39" s="383"/>
      <c r="I39" s="383"/>
      <c r="J39" s="383"/>
      <c r="K39" s="383"/>
      <c r="L39" s="383"/>
    </row>
    <row r="40" spans="1:12" ht="39.75" customHeight="1" x14ac:dyDescent="0.25">
      <c r="A40" s="475" t="s">
        <v>514</v>
      </c>
      <c r="B40" s="456"/>
      <c r="C40" s="456" t="s">
        <v>608</v>
      </c>
      <c r="D40" s="456" t="str">
        <f>Sheet2!D41</f>
        <v>Persentase pengangkutan sampah</v>
      </c>
      <c r="E40" s="455">
        <f>Sheet1!K40</f>
        <v>0.89200000000000002</v>
      </c>
      <c r="F40" s="453">
        <f>Sheet1!J40</f>
        <v>1</v>
      </c>
      <c r="G40" s="455">
        <f>Sheet1!K40</f>
        <v>0.89200000000000002</v>
      </c>
      <c r="H40" s="455">
        <f>Sheet1!L40</f>
        <v>0.97499999999999998</v>
      </c>
      <c r="I40" s="455">
        <f>Sheet1!M40</f>
        <v>0.99460000000000004</v>
      </c>
      <c r="J40" s="453">
        <f>Sheet1!H40</f>
        <v>1</v>
      </c>
      <c r="K40" s="453">
        <f>Sheet1!I40</f>
        <v>1</v>
      </c>
      <c r="L40" s="453">
        <f>Sheet1!J40</f>
        <v>1</v>
      </c>
    </row>
    <row r="41" spans="1:12" ht="3.75" customHeight="1" x14ac:dyDescent="0.25">
      <c r="A41" s="477"/>
      <c r="B41" s="456"/>
      <c r="C41" s="386"/>
      <c r="D41" s="386"/>
      <c r="E41" s="455"/>
      <c r="F41" s="453"/>
      <c r="G41" s="455"/>
      <c r="H41" s="455"/>
      <c r="I41" s="455"/>
      <c r="J41" s="453"/>
      <c r="K41" s="453"/>
      <c r="L41" s="453"/>
    </row>
  </sheetData>
  <mergeCells count="25">
    <mergeCell ref="B27:B31"/>
    <mergeCell ref="C27:C31"/>
    <mergeCell ref="D27:D31"/>
    <mergeCell ref="B33:B37"/>
    <mergeCell ref="C33:C37"/>
    <mergeCell ref="D33:D37"/>
    <mergeCell ref="B18:B19"/>
    <mergeCell ref="C18:C19"/>
    <mergeCell ref="D18:D19"/>
    <mergeCell ref="C21:C25"/>
    <mergeCell ref="D21:D25"/>
    <mergeCell ref="B21:B25"/>
    <mergeCell ref="B8:B13"/>
    <mergeCell ref="C8:C13"/>
    <mergeCell ref="D8:D13"/>
    <mergeCell ref="A1:L1"/>
    <mergeCell ref="A2:L2"/>
    <mergeCell ref="A3:L3"/>
    <mergeCell ref="J5:L5"/>
    <mergeCell ref="G5:I5"/>
    <mergeCell ref="E5:F5"/>
    <mergeCell ref="D5:D6"/>
    <mergeCell ref="C5:C6"/>
    <mergeCell ref="B5:B6"/>
    <mergeCell ref="A5:A6"/>
  </mergeCells>
  <pageMargins left="0.39370078740157483" right="0.19685039370078741" top="0.59055118110236227" bottom="0.39370078740157483" header="0.31496062992125984" footer="0.31496062992125984"/>
  <pageSetup paperSize="9" scale="9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2" sqref="A2:I2"/>
    </sheetView>
  </sheetViews>
  <sheetFormatPr defaultRowHeight="15" x14ac:dyDescent="0.25"/>
  <cols>
    <col min="1" max="1" width="9.140625" style="458"/>
    <col min="2" max="2" width="3.7109375" style="458" customWidth="1"/>
    <col min="3" max="3" width="16.7109375" style="458" customWidth="1"/>
    <col min="4" max="4" width="3" style="463" customWidth="1"/>
    <col min="5" max="5" width="15.7109375" style="458" customWidth="1"/>
    <col min="6" max="6" width="3.28515625" style="463" customWidth="1"/>
    <col min="7" max="7" width="25.7109375" style="458" customWidth="1"/>
    <col min="8" max="8" width="2.85546875" style="463" customWidth="1"/>
    <col min="9" max="9" width="25.7109375" style="458" customWidth="1"/>
    <col min="10" max="16384" width="9.140625" style="458"/>
  </cols>
  <sheetData>
    <row r="1" spans="1:9" ht="18" customHeight="1" x14ac:dyDescent="0.25">
      <c r="A1" s="762" t="s">
        <v>569</v>
      </c>
      <c r="B1" s="762"/>
      <c r="C1" s="762"/>
      <c r="D1" s="762"/>
      <c r="E1" s="762"/>
      <c r="F1" s="762"/>
      <c r="G1" s="762"/>
      <c r="H1" s="762"/>
      <c r="I1" s="762"/>
    </row>
    <row r="2" spans="1:9" ht="18" customHeight="1" x14ac:dyDescent="0.25">
      <c r="A2" s="762" t="s">
        <v>570</v>
      </c>
      <c r="B2" s="762"/>
      <c r="C2" s="762"/>
      <c r="D2" s="762"/>
      <c r="E2" s="762"/>
      <c r="F2" s="762"/>
      <c r="G2" s="762"/>
      <c r="H2" s="762"/>
      <c r="I2" s="762"/>
    </row>
    <row r="4" spans="1:9" ht="20.25" customHeight="1" x14ac:dyDescent="0.25">
      <c r="A4" s="480" t="s">
        <v>571</v>
      </c>
      <c r="B4" s="774" t="s">
        <v>614</v>
      </c>
      <c r="C4" s="774"/>
      <c r="D4" s="774"/>
      <c r="E4" s="774"/>
      <c r="F4" s="774"/>
      <c r="G4" s="774"/>
      <c r="H4" s="774"/>
      <c r="I4" s="775"/>
    </row>
    <row r="5" spans="1:9" ht="20.25" customHeight="1" x14ac:dyDescent="0.25">
      <c r="A5" s="482" t="s">
        <v>0</v>
      </c>
      <c r="B5" s="490" t="s">
        <v>611</v>
      </c>
      <c r="C5" s="766" t="s">
        <v>491</v>
      </c>
      <c r="D5" s="766"/>
      <c r="E5" s="766"/>
      <c r="F5" s="766"/>
      <c r="G5" s="766"/>
      <c r="H5" s="766"/>
      <c r="I5" s="767"/>
    </row>
    <row r="6" spans="1:9" ht="20.25" customHeight="1" x14ac:dyDescent="0.25">
      <c r="A6" s="482"/>
      <c r="B6" s="491" t="s">
        <v>612</v>
      </c>
      <c r="C6" s="776" t="s">
        <v>613</v>
      </c>
      <c r="D6" s="776"/>
      <c r="E6" s="776"/>
      <c r="F6" s="776"/>
      <c r="G6" s="776"/>
      <c r="H6" s="776"/>
      <c r="I6" s="777"/>
    </row>
    <row r="7" spans="1:9" ht="30" customHeight="1" x14ac:dyDescent="0.25">
      <c r="A7" s="763" t="s">
        <v>1</v>
      </c>
      <c r="B7" s="764"/>
      <c r="C7" s="765"/>
      <c r="D7" s="763" t="s">
        <v>2</v>
      </c>
      <c r="E7" s="765"/>
      <c r="F7" s="763" t="s">
        <v>5</v>
      </c>
      <c r="G7" s="765"/>
      <c r="H7" s="763" t="s">
        <v>6</v>
      </c>
      <c r="I7" s="765"/>
    </row>
    <row r="8" spans="1:9" ht="106.5" customHeight="1" x14ac:dyDescent="0.25">
      <c r="A8" s="488" t="s">
        <v>572</v>
      </c>
      <c r="B8" s="772" t="str">
        <f>Sheet4!B8</f>
        <v>Meningkatkan kualitas pelayanan publik yang prima</v>
      </c>
      <c r="C8" s="770"/>
      <c r="D8" s="493" t="s">
        <v>573</v>
      </c>
      <c r="E8" s="483" t="str">
        <f>Sheet4!C8</f>
        <v>Meningkanya pelayanan administrasi perkantoran (Kecamatan dan 6 Kelurahan)</v>
      </c>
      <c r="F8" s="493" t="s">
        <v>573</v>
      </c>
      <c r="G8" s="483" t="s">
        <v>616</v>
      </c>
      <c r="H8" s="493" t="s">
        <v>573</v>
      </c>
      <c r="I8" s="483" t="s">
        <v>618</v>
      </c>
    </row>
    <row r="9" spans="1:9" ht="77.25" customHeight="1" x14ac:dyDescent="0.25">
      <c r="A9" s="489"/>
      <c r="B9" s="773"/>
      <c r="C9" s="771"/>
      <c r="D9" s="494" t="s">
        <v>610</v>
      </c>
      <c r="E9" s="485" t="str">
        <f>Sheet4!C16</f>
        <v>Meningkatnya kinerja aparatur</v>
      </c>
      <c r="F9" s="494" t="s">
        <v>610</v>
      </c>
      <c r="G9" s="485" t="s">
        <v>617</v>
      </c>
      <c r="H9" s="494" t="s">
        <v>610</v>
      </c>
      <c r="I9" s="485" t="s">
        <v>619</v>
      </c>
    </row>
    <row r="10" spans="1:9" ht="20.25" customHeight="1" x14ac:dyDescent="0.25">
      <c r="A10" s="482" t="s">
        <v>0</v>
      </c>
      <c r="B10" s="490" t="s">
        <v>620</v>
      </c>
      <c r="C10" s="766" t="s">
        <v>621</v>
      </c>
      <c r="D10" s="766"/>
      <c r="E10" s="766"/>
      <c r="F10" s="766"/>
      <c r="G10" s="766"/>
      <c r="H10" s="766"/>
      <c r="I10" s="767"/>
    </row>
    <row r="11" spans="1:9" ht="30" customHeight="1" x14ac:dyDescent="0.25">
      <c r="A11" s="763" t="s">
        <v>1</v>
      </c>
      <c r="B11" s="764"/>
      <c r="C11" s="765"/>
      <c r="D11" s="763" t="s">
        <v>2</v>
      </c>
      <c r="E11" s="765"/>
      <c r="F11" s="763" t="s">
        <v>5</v>
      </c>
      <c r="G11" s="765"/>
      <c r="H11" s="763" t="s">
        <v>6</v>
      </c>
      <c r="I11" s="765"/>
    </row>
    <row r="12" spans="1:9" ht="75.75" customHeight="1" x14ac:dyDescent="0.25">
      <c r="A12" s="488" t="s">
        <v>622</v>
      </c>
      <c r="B12" s="772" t="str">
        <f>Sheet4!B18</f>
        <v>Meningkatkan pemberdayaan masyarakat dan partisipasi masyarakat</v>
      </c>
      <c r="C12" s="770"/>
      <c r="D12" s="493" t="s">
        <v>573</v>
      </c>
      <c r="E12" s="770" t="s">
        <v>615</v>
      </c>
      <c r="F12" s="493" t="s">
        <v>573</v>
      </c>
      <c r="G12" s="481" t="s">
        <v>623</v>
      </c>
      <c r="H12" s="493" t="s">
        <v>573</v>
      </c>
      <c r="I12" s="483" t="s">
        <v>625</v>
      </c>
    </row>
    <row r="13" spans="1:9" ht="75.75" customHeight="1" x14ac:dyDescent="0.25">
      <c r="A13" s="489"/>
      <c r="B13" s="773"/>
      <c r="C13" s="771"/>
      <c r="D13" s="494"/>
      <c r="E13" s="771"/>
      <c r="F13" s="494"/>
      <c r="G13" s="485"/>
      <c r="H13" s="494" t="s">
        <v>610</v>
      </c>
      <c r="I13" s="485" t="s">
        <v>627</v>
      </c>
    </row>
    <row r="14" spans="1:9" ht="30.75" customHeight="1" x14ac:dyDescent="0.25">
      <c r="A14" s="482" t="s">
        <v>0</v>
      </c>
      <c r="B14" s="490" t="s">
        <v>628</v>
      </c>
      <c r="C14" s="766" t="s">
        <v>629</v>
      </c>
      <c r="D14" s="766"/>
      <c r="E14" s="766"/>
      <c r="F14" s="766"/>
      <c r="G14" s="766"/>
      <c r="H14" s="766"/>
      <c r="I14" s="767"/>
    </row>
    <row r="15" spans="1:9" ht="30" customHeight="1" x14ac:dyDescent="0.25">
      <c r="A15" s="763" t="s">
        <v>1</v>
      </c>
      <c r="B15" s="764"/>
      <c r="C15" s="765"/>
      <c r="D15" s="763" t="s">
        <v>2</v>
      </c>
      <c r="E15" s="765"/>
      <c r="F15" s="763" t="s">
        <v>5</v>
      </c>
      <c r="G15" s="765"/>
      <c r="H15" s="763" t="s">
        <v>6</v>
      </c>
      <c r="I15" s="765"/>
    </row>
    <row r="16" spans="1:9" ht="108.75" customHeight="1" x14ac:dyDescent="0.25">
      <c r="A16" s="486" t="s">
        <v>630</v>
      </c>
      <c r="B16" s="768" t="str">
        <f>Sheet4!B21</f>
        <v>Menyediakan infrastruktur kecamatan yang berkualitas untuk mengatasi masalah lingkungan</v>
      </c>
      <c r="C16" s="769"/>
      <c r="D16" s="492" t="s">
        <v>573</v>
      </c>
      <c r="E16" s="487" t="str">
        <f>Sheet4!C21</f>
        <v>Peningkatan kualitas lingkungan melalui peran serta (pemberdayaan) masyarakat (6 Kelurahan)</v>
      </c>
      <c r="F16" s="492" t="s">
        <v>573</v>
      </c>
      <c r="G16" s="487" t="s">
        <v>624</v>
      </c>
      <c r="H16" s="492" t="s">
        <v>573</v>
      </c>
      <c r="I16" s="487" t="s">
        <v>626</v>
      </c>
    </row>
    <row r="17" spans="1:9" ht="1.5" customHeight="1" x14ac:dyDescent="0.25">
      <c r="A17" s="489"/>
      <c r="B17" s="484"/>
      <c r="C17" s="484"/>
      <c r="D17" s="494"/>
      <c r="E17" s="485"/>
      <c r="F17" s="494"/>
      <c r="G17" s="485"/>
      <c r="H17" s="494"/>
      <c r="I17" s="485"/>
    </row>
  </sheetData>
  <mergeCells count="24">
    <mergeCell ref="C6:I6"/>
    <mergeCell ref="H11:I11"/>
    <mergeCell ref="B9:C9"/>
    <mergeCell ref="C10:I10"/>
    <mergeCell ref="B8:C8"/>
    <mergeCell ref="D7:E7"/>
    <mergeCell ref="F7:G7"/>
    <mergeCell ref="H7:I7"/>
    <mergeCell ref="A1:I1"/>
    <mergeCell ref="A2:I2"/>
    <mergeCell ref="A7:C7"/>
    <mergeCell ref="C5:I5"/>
    <mergeCell ref="B16:C16"/>
    <mergeCell ref="E12:E13"/>
    <mergeCell ref="B12:C13"/>
    <mergeCell ref="A11:C11"/>
    <mergeCell ref="D11:E11"/>
    <mergeCell ref="B4:I4"/>
    <mergeCell ref="C14:I14"/>
    <mergeCell ref="A15:C15"/>
    <mergeCell ref="D15:E15"/>
    <mergeCell ref="F15:G15"/>
    <mergeCell ref="H15:I15"/>
    <mergeCell ref="F11:G11"/>
  </mergeCells>
  <pageMargins left="0.45275590551181105" right="0.19685039370078741" top="0.59055118110236227" bottom="0.59055118110236227" header="0.31496062992125984" footer="0.31496062992125984"/>
  <pageSetup paperSize="9" scale="9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opLeftCell="E1" zoomScale="70" zoomScaleNormal="70" workbookViewId="0">
      <pane ySplit="2445" topLeftCell="A35" activePane="bottomLeft"/>
      <selection activeCell="I18" sqref="I18"/>
      <selection pane="bottomLeft" activeCell="V39" sqref="V39"/>
    </sheetView>
  </sheetViews>
  <sheetFormatPr defaultRowHeight="12" x14ac:dyDescent="0.25"/>
  <cols>
    <col min="1" max="3" width="15.7109375" style="501" customWidth="1"/>
    <col min="4" max="4" width="25.7109375" style="501" customWidth="1"/>
    <col min="5" max="6" width="15.7109375" style="501" customWidth="1"/>
    <col min="7" max="7" width="10.7109375" style="464" customWidth="1"/>
    <col min="8" max="8" width="7.7109375" style="464" customWidth="1"/>
    <col min="9" max="9" width="15.85546875" style="471" customWidth="1"/>
    <col min="10" max="10" width="7.7109375" style="464" customWidth="1"/>
    <col min="11" max="11" width="15.85546875" style="471" customWidth="1"/>
    <col min="12" max="12" width="7.7109375" style="464" customWidth="1"/>
    <col min="13" max="13" width="15.85546875" style="471" customWidth="1"/>
    <col min="14" max="14" width="7.7109375" style="464" customWidth="1"/>
    <col min="15" max="15" width="15.85546875" style="471" customWidth="1"/>
    <col min="16" max="16" width="7.7109375" style="464" customWidth="1"/>
    <col min="17" max="17" width="15.85546875" style="471" customWidth="1"/>
    <col min="18" max="18" width="7.7109375" style="464" customWidth="1"/>
    <col min="19" max="19" width="15.85546875" style="471" customWidth="1"/>
    <col min="20" max="20" width="7.7109375" style="464" customWidth="1"/>
    <col min="21" max="21" width="15.85546875" style="471" customWidth="1"/>
    <col min="22" max="22" width="10.85546875" style="501" customWidth="1"/>
    <col min="23" max="23" width="9.140625" style="501"/>
    <col min="24" max="24" width="14.85546875" style="501" bestFit="1" customWidth="1"/>
    <col min="25" max="25" width="9.140625" style="501"/>
    <col min="26" max="26" width="14.5703125" style="501" customWidth="1"/>
    <col min="27" max="16384" width="9.140625" style="501"/>
  </cols>
  <sheetData>
    <row r="1" spans="1:22" ht="12.75" x14ac:dyDescent="0.25">
      <c r="A1" s="778" t="s">
        <v>574</v>
      </c>
      <c r="B1" s="778"/>
      <c r="C1" s="778"/>
      <c r="D1" s="778"/>
      <c r="E1" s="778"/>
      <c r="F1" s="778"/>
      <c r="G1" s="778"/>
      <c r="H1" s="778"/>
      <c r="I1" s="778"/>
      <c r="J1" s="778"/>
      <c r="K1" s="778"/>
      <c r="L1" s="778"/>
      <c r="M1" s="778"/>
      <c r="N1" s="778"/>
      <c r="O1" s="778"/>
      <c r="P1" s="778"/>
      <c r="Q1" s="778"/>
      <c r="R1" s="778"/>
      <c r="S1" s="778"/>
      <c r="T1" s="778"/>
      <c r="U1" s="778"/>
      <c r="V1" s="778"/>
    </row>
    <row r="2" spans="1:22" ht="16.5" customHeight="1" x14ac:dyDescent="0.25">
      <c r="A2" s="778" t="s">
        <v>575</v>
      </c>
      <c r="B2" s="778"/>
      <c r="C2" s="778"/>
      <c r="D2" s="778"/>
      <c r="E2" s="778"/>
      <c r="F2" s="778"/>
      <c r="G2" s="778"/>
      <c r="H2" s="778"/>
      <c r="I2" s="778"/>
      <c r="J2" s="778"/>
      <c r="K2" s="778"/>
      <c r="L2" s="778"/>
      <c r="M2" s="778"/>
      <c r="N2" s="778"/>
      <c r="O2" s="778"/>
      <c r="P2" s="778"/>
      <c r="Q2" s="778"/>
      <c r="R2" s="778"/>
      <c r="S2" s="778"/>
      <c r="T2" s="778"/>
      <c r="U2" s="778"/>
      <c r="V2" s="778"/>
    </row>
    <row r="3" spans="1:22" ht="16.5" customHeight="1" x14ac:dyDescent="0.25">
      <c r="A3" s="778" t="s">
        <v>24</v>
      </c>
      <c r="B3" s="778"/>
      <c r="C3" s="778"/>
      <c r="D3" s="778"/>
      <c r="E3" s="778"/>
      <c r="F3" s="778"/>
      <c r="G3" s="778"/>
      <c r="H3" s="778"/>
      <c r="I3" s="778"/>
      <c r="J3" s="778"/>
      <c r="K3" s="778"/>
      <c r="L3" s="778"/>
      <c r="M3" s="778"/>
      <c r="N3" s="778"/>
      <c r="O3" s="778"/>
      <c r="P3" s="778"/>
      <c r="Q3" s="778"/>
      <c r="R3" s="778"/>
      <c r="S3" s="778"/>
      <c r="T3" s="778"/>
      <c r="U3" s="778"/>
      <c r="V3" s="778"/>
    </row>
    <row r="5" spans="1:22" ht="55.5" customHeight="1" x14ac:dyDescent="0.25">
      <c r="A5" s="779" t="s">
        <v>1</v>
      </c>
      <c r="B5" s="779" t="s">
        <v>2</v>
      </c>
      <c r="C5" s="782" t="s">
        <v>576</v>
      </c>
      <c r="D5" s="783"/>
      <c r="E5" s="782" t="s">
        <v>577</v>
      </c>
      <c r="F5" s="783"/>
      <c r="G5" s="780" t="s">
        <v>578</v>
      </c>
      <c r="H5" s="780" t="s">
        <v>579</v>
      </c>
      <c r="I5" s="780"/>
      <c r="J5" s="780"/>
      <c r="K5" s="780"/>
      <c r="L5" s="780"/>
      <c r="M5" s="780"/>
      <c r="N5" s="780" t="s">
        <v>581</v>
      </c>
      <c r="O5" s="780"/>
      <c r="P5" s="780"/>
      <c r="Q5" s="780"/>
      <c r="R5" s="780"/>
      <c r="S5" s="780"/>
      <c r="T5" s="780" t="s">
        <v>582</v>
      </c>
      <c r="U5" s="780"/>
      <c r="V5" s="779" t="s">
        <v>583</v>
      </c>
    </row>
    <row r="6" spans="1:22" s="502" customFormat="1" ht="17.25" customHeight="1" x14ac:dyDescent="0.25">
      <c r="A6" s="779"/>
      <c r="B6" s="779"/>
      <c r="C6" s="784"/>
      <c r="D6" s="785"/>
      <c r="E6" s="784"/>
      <c r="F6" s="785"/>
      <c r="G6" s="780"/>
      <c r="H6" s="781" t="s">
        <v>541</v>
      </c>
      <c r="I6" s="781"/>
      <c r="J6" s="781" t="s">
        <v>542</v>
      </c>
      <c r="K6" s="781"/>
      <c r="L6" s="781" t="s">
        <v>543</v>
      </c>
      <c r="M6" s="781"/>
      <c r="N6" s="781" t="s">
        <v>544</v>
      </c>
      <c r="O6" s="781"/>
      <c r="P6" s="781" t="s">
        <v>545</v>
      </c>
      <c r="Q6" s="781"/>
      <c r="R6" s="781" t="s">
        <v>546</v>
      </c>
      <c r="S6" s="781"/>
      <c r="T6" s="780"/>
      <c r="U6" s="780"/>
      <c r="V6" s="779"/>
    </row>
    <row r="7" spans="1:22" s="502" customFormat="1" ht="17.25" customHeight="1" x14ac:dyDescent="0.25">
      <c r="A7" s="779"/>
      <c r="B7" s="779"/>
      <c r="C7" s="786"/>
      <c r="D7" s="787"/>
      <c r="E7" s="786"/>
      <c r="F7" s="787"/>
      <c r="G7" s="780"/>
      <c r="H7" s="469" t="s">
        <v>11</v>
      </c>
      <c r="I7" s="466" t="s">
        <v>580</v>
      </c>
      <c r="J7" s="469" t="s">
        <v>11</v>
      </c>
      <c r="K7" s="466" t="s">
        <v>580</v>
      </c>
      <c r="L7" s="469" t="s">
        <v>11</v>
      </c>
      <c r="M7" s="466" t="s">
        <v>580</v>
      </c>
      <c r="N7" s="469" t="s">
        <v>11</v>
      </c>
      <c r="O7" s="466" t="s">
        <v>580</v>
      </c>
      <c r="P7" s="469" t="s">
        <v>11</v>
      </c>
      <c r="Q7" s="466" t="s">
        <v>580</v>
      </c>
      <c r="R7" s="469" t="s">
        <v>11</v>
      </c>
      <c r="S7" s="466" t="s">
        <v>580</v>
      </c>
      <c r="T7" s="469" t="s">
        <v>11</v>
      </c>
      <c r="U7" s="466" t="s">
        <v>580</v>
      </c>
      <c r="V7" s="503"/>
    </row>
    <row r="8" spans="1:22" s="502" customFormat="1" ht="15" customHeight="1" x14ac:dyDescent="0.25">
      <c r="A8" s="504" t="s">
        <v>482</v>
      </c>
      <c r="B8" s="504" t="s">
        <v>483</v>
      </c>
      <c r="C8" s="790" t="s">
        <v>484</v>
      </c>
      <c r="D8" s="791"/>
      <c r="E8" s="790" t="s">
        <v>485</v>
      </c>
      <c r="F8" s="791"/>
      <c r="G8" s="467" t="s">
        <v>502</v>
      </c>
      <c r="H8" s="467" t="s">
        <v>503</v>
      </c>
      <c r="I8" s="465" t="s">
        <v>504</v>
      </c>
      <c r="J8" s="467" t="s">
        <v>505</v>
      </c>
      <c r="K8" s="465" t="s">
        <v>506</v>
      </c>
      <c r="L8" s="467" t="s">
        <v>507</v>
      </c>
      <c r="M8" s="465" t="s">
        <v>508</v>
      </c>
      <c r="N8" s="467" t="s">
        <v>509</v>
      </c>
      <c r="O8" s="465" t="s">
        <v>510</v>
      </c>
      <c r="P8" s="467" t="s">
        <v>511</v>
      </c>
      <c r="Q8" s="465" t="s">
        <v>512</v>
      </c>
      <c r="R8" s="467" t="s">
        <v>513</v>
      </c>
      <c r="S8" s="465" t="s">
        <v>514</v>
      </c>
      <c r="T8" s="467" t="s">
        <v>515</v>
      </c>
      <c r="U8" s="465" t="s">
        <v>516</v>
      </c>
      <c r="V8" s="503"/>
    </row>
    <row r="9" spans="1:22" ht="38.25" customHeight="1" x14ac:dyDescent="0.25">
      <c r="A9" s="788" t="str">
        <f>Sheet5!B8</f>
        <v>Meningkatkan kualitas pelayanan publik yang prima</v>
      </c>
      <c r="B9" s="788" t="str">
        <f>Sheet5!E8</f>
        <v>Meningkanya pelayanan administrasi perkantoran (Kecamatan dan 6 Kelurahan)</v>
      </c>
      <c r="C9" s="788" t="str">
        <f>Sheet2!C8</f>
        <v>Program Peningkatan Pelayanan Administrasi Perkantoran</v>
      </c>
      <c r="D9" s="505" t="str">
        <f>'RPJMD Kecamatan'!P12</f>
        <v>Peningkatan Pelayanan Administrasi Perkantoran Kecamatan</v>
      </c>
      <c r="E9" s="788" t="str">
        <f>Sheet4!D8</f>
        <v>Tersedianya administrasi perkantoran yang menunjang tugas pokok dan fungsi Pemerintah Kota Batam</v>
      </c>
      <c r="F9" s="788" t="str">
        <f>E9</f>
        <v>Tersedianya administrasi perkantoran yang menunjang tugas pokok dan fungsi Pemerintah Kota Batam</v>
      </c>
      <c r="G9" s="499">
        <v>1</v>
      </c>
      <c r="H9" s="497">
        <f>Sheet4!G8</f>
        <v>0.84740000000000004</v>
      </c>
      <c r="I9" s="468">
        <f>Sheet2!K8</f>
        <v>1039658908</v>
      </c>
      <c r="J9" s="497">
        <f>Sheet4!H8</f>
        <v>0.88460000000000005</v>
      </c>
      <c r="K9" s="468">
        <f>Sheet2!L8</f>
        <v>876193932</v>
      </c>
      <c r="L9" s="497">
        <f>Sheet4!I8</f>
        <v>0.91400000000000003</v>
      </c>
      <c r="M9" s="468">
        <f>Sheet2!M8</f>
        <v>688023514</v>
      </c>
      <c r="N9" s="498">
        <f>Sheet4!J8</f>
        <v>1</v>
      </c>
      <c r="O9" s="468">
        <f>Sheet2!H8</f>
        <v>876041012</v>
      </c>
      <c r="P9" s="498">
        <f>Sheet4!K8</f>
        <v>1</v>
      </c>
      <c r="Q9" s="468">
        <f>Sheet2!I8</f>
        <v>876041012</v>
      </c>
      <c r="R9" s="498">
        <f>Sheet4!L8</f>
        <v>1</v>
      </c>
      <c r="S9" s="468">
        <f>Sheet2!J8</f>
        <v>902322242.36000001</v>
      </c>
      <c r="T9" s="500">
        <v>1</v>
      </c>
      <c r="U9" s="468">
        <f>I9+K9+M9+O9+Q9+S9</f>
        <v>5258280620.3599997</v>
      </c>
      <c r="V9" s="506" t="s">
        <v>592</v>
      </c>
    </row>
    <row r="10" spans="1:22" ht="38.25" customHeight="1" x14ac:dyDescent="0.25">
      <c r="A10" s="792"/>
      <c r="B10" s="792"/>
      <c r="C10" s="792"/>
      <c r="D10" s="505" t="str">
        <f>'RPJMD Kecamatan'!P13</f>
        <v>Peningkatan Pelayanan Administrasi Perkantoran Kelurahan Sekanak Raya</v>
      </c>
      <c r="E10" s="792"/>
      <c r="F10" s="792"/>
      <c r="G10" s="499">
        <v>1</v>
      </c>
      <c r="H10" s="497">
        <f>Sheet4!G9</f>
        <v>0.96230000000000004</v>
      </c>
      <c r="I10" s="468">
        <f>Sheet2!K9</f>
        <v>167896440</v>
      </c>
      <c r="J10" s="497">
        <f>Sheet4!H9</f>
        <v>0.94620000000000004</v>
      </c>
      <c r="K10" s="468">
        <f>Sheet2!L9</f>
        <v>185894840</v>
      </c>
      <c r="L10" s="497">
        <f>Sheet4!I9</f>
        <v>0.96679999999999999</v>
      </c>
      <c r="M10" s="468">
        <f>Sheet2!M9</f>
        <v>139528695</v>
      </c>
      <c r="N10" s="498">
        <f>Sheet4!J9</f>
        <v>1</v>
      </c>
      <c r="O10" s="468">
        <f>Sheet2!H9</f>
        <v>162945940</v>
      </c>
      <c r="P10" s="498">
        <f>Sheet4!K9</f>
        <v>1</v>
      </c>
      <c r="Q10" s="468">
        <f>Sheet2!I9</f>
        <v>162945940</v>
      </c>
      <c r="R10" s="498">
        <f>Sheet4!L9</f>
        <v>1</v>
      </c>
      <c r="S10" s="468">
        <f>Sheet2!J9</f>
        <v>167834318.19999999</v>
      </c>
      <c r="T10" s="500">
        <v>1</v>
      </c>
      <c r="U10" s="468">
        <f t="shared" ref="U10:U15" si="0">I10+K10+M10+O10+Q10+S10</f>
        <v>987046173.20000005</v>
      </c>
      <c r="V10" s="506" t="s">
        <v>26</v>
      </c>
    </row>
    <row r="11" spans="1:22" ht="38.25" customHeight="1" x14ac:dyDescent="0.25">
      <c r="A11" s="792"/>
      <c r="B11" s="792"/>
      <c r="C11" s="792"/>
      <c r="D11" s="505" t="str">
        <f>'RPJMD Kecamatan'!P14</f>
        <v>Peningkatan Pelayanan Administrasi Perkantoran Kelurahan Tanjung Sari</v>
      </c>
      <c r="E11" s="792"/>
      <c r="F11" s="792"/>
      <c r="G11" s="499">
        <v>1</v>
      </c>
      <c r="H11" s="497">
        <f>Sheet4!G10</f>
        <v>0.96279999999999999</v>
      </c>
      <c r="I11" s="468">
        <f>Sheet2!K10</f>
        <v>166532340</v>
      </c>
      <c r="J11" s="497">
        <f>Sheet4!H10</f>
        <v>0.93049999999999999</v>
      </c>
      <c r="K11" s="468">
        <f>Sheet2!L10</f>
        <v>181522400</v>
      </c>
      <c r="L11" s="497">
        <f>Sheet4!I10</f>
        <v>0.97529999999999994</v>
      </c>
      <c r="M11" s="468">
        <f>Sheet2!M10</f>
        <v>135128690</v>
      </c>
      <c r="N11" s="498">
        <f>Sheet4!J10</f>
        <v>1</v>
      </c>
      <c r="O11" s="468">
        <f>Sheet2!H10</f>
        <v>160555740</v>
      </c>
      <c r="P11" s="498">
        <f>Sheet4!K10</f>
        <v>1</v>
      </c>
      <c r="Q11" s="468">
        <f>Sheet2!I10</f>
        <v>160555740</v>
      </c>
      <c r="R11" s="498">
        <f>Sheet4!L10</f>
        <v>1</v>
      </c>
      <c r="S11" s="468">
        <f>Sheet2!J10</f>
        <v>165372412.19999999</v>
      </c>
      <c r="T11" s="500">
        <v>1</v>
      </c>
      <c r="U11" s="468">
        <f t="shared" si="0"/>
        <v>969667322.20000005</v>
      </c>
      <c r="V11" s="506" t="s">
        <v>25</v>
      </c>
    </row>
    <row r="12" spans="1:22" ht="38.25" customHeight="1" x14ac:dyDescent="0.25">
      <c r="A12" s="792"/>
      <c r="B12" s="792"/>
      <c r="C12" s="792"/>
      <c r="D12" s="505" t="str">
        <f>'RPJMD Kecamatan'!P15</f>
        <v>Peningkatan Pelayanan Administrasi Perkantoran Kelurahan Pemping</v>
      </c>
      <c r="E12" s="792"/>
      <c r="F12" s="792"/>
      <c r="G12" s="499">
        <v>1</v>
      </c>
      <c r="H12" s="497">
        <f>Sheet4!G11</f>
        <v>0.94230000000000003</v>
      </c>
      <c r="I12" s="468">
        <f>Sheet2!K11</f>
        <v>172806039</v>
      </c>
      <c r="J12" s="497">
        <f>Sheet4!H11</f>
        <v>0.92200000000000004</v>
      </c>
      <c r="K12" s="468">
        <f>Sheet2!L11</f>
        <v>177385980</v>
      </c>
      <c r="L12" s="497">
        <f>Sheet4!I11</f>
        <v>0.95630000000000004</v>
      </c>
      <c r="M12" s="468">
        <f>Sheet2!M11</f>
        <v>133848415</v>
      </c>
      <c r="N12" s="498">
        <f>Sheet4!J11</f>
        <v>1</v>
      </c>
      <c r="O12" s="468">
        <f>Sheet2!H11</f>
        <v>166846840</v>
      </c>
      <c r="P12" s="498">
        <f>Sheet4!K11</f>
        <v>1</v>
      </c>
      <c r="Q12" s="468">
        <f>Sheet2!I11</f>
        <v>166846840</v>
      </c>
      <c r="R12" s="498">
        <f>Sheet4!L11</f>
        <v>1</v>
      </c>
      <c r="S12" s="468">
        <f>Sheet2!J11</f>
        <v>171852245.19999999</v>
      </c>
      <c r="T12" s="500">
        <v>1</v>
      </c>
      <c r="U12" s="468">
        <f t="shared" si="0"/>
        <v>989586359.20000005</v>
      </c>
      <c r="V12" s="506" t="s">
        <v>27</v>
      </c>
    </row>
    <row r="13" spans="1:22" ht="38.25" customHeight="1" x14ac:dyDescent="0.25">
      <c r="A13" s="792"/>
      <c r="B13" s="792"/>
      <c r="C13" s="792"/>
      <c r="D13" s="505" t="str">
        <f>'RPJMD Kecamatan'!P16</f>
        <v>Peningkatan Pelayanan Administrasi Perkantoran Kelurahan Kasu</v>
      </c>
      <c r="E13" s="792"/>
      <c r="F13" s="792"/>
      <c r="G13" s="499">
        <v>1</v>
      </c>
      <c r="H13" s="497">
        <f>Sheet4!G12</f>
        <v>0.95630000000000004</v>
      </c>
      <c r="I13" s="468">
        <f>Sheet2!K12</f>
        <v>179030740</v>
      </c>
      <c r="J13" s="497">
        <f>Sheet4!H12</f>
        <v>0.92310000000000003</v>
      </c>
      <c r="K13" s="468">
        <f>Sheet2!L12</f>
        <v>180394640</v>
      </c>
      <c r="L13" s="497">
        <f>Sheet4!I12</f>
        <v>0.9617</v>
      </c>
      <c r="M13" s="468">
        <f>Sheet2!M12</f>
        <v>135516006</v>
      </c>
      <c r="N13" s="498">
        <f>Sheet4!J12</f>
        <v>1</v>
      </c>
      <c r="O13" s="468">
        <f>Sheet2!H12</f>
        <v>164839740</v>
      </c>
      <c r="P13" s="498">
        <f>Sheet4!K12</f>
        <v>1</v>
      </c>
      <c r="Q13" s="468">
        <f>Sheet2!I12</f>
        <v>164839740</v>
      </c>
      <c r="R13" s="498">
        <f>Sheet4!L12</f>
        <v>1</v>
      </c>
      <c r="S13" s="468">
        <f>Sheet2!J12</f>
        <v>169784932.19999999</v>
      </c>
      <c r="T13" s="500">
        <v>1</v>
      </c>
      <c r="U13" s="468">
        <f t="shared" si="0"/>
        <v>994405798.20000005</v>
      </c>
      <c r="V13" s="506" t="s">
        <v>28</v>
      </c>
    </row>
    <row r="14" spans="1:22" ht="38.25" customHeight="1" x14ac:dyDescent="0.25">
      <c r="A14" s="789"/>
      <c r="B14" s="789"/>
      <c r="C14" s="789"/>
      <c r="D14" s="505" t="str">
        <f>'RPJMD Kecamatan'!P17</f>
        <v>Peningkatan Pelayanan Administrasi Perkantoran Kelurahan Pecong</v>
      </c>
      <c r="E14" s="789"/>
      <c r="F14" s="789"/>
      <c r="G14" s="499">
        <v>1</v>
      </c>
      <c r="H14" s="497">
        <f>Sheet4!G13</f>
        <v>0.95469999999999999</v>
      </c>
      <c r="I14" s="468">
        <f>Sheet2!K13</f>
        <v>178731040</v>
      </c>
      <c r="J14" s="497">
        <f>Sheet4!H13</f>
        <v>0.92459999999999998</v>
      </c>
      <c r="K14" s="468">
        <f>Sheet2!L13</f>
        <v>181252640</v>
      </c>
      <c r="L14" s="497">
        <f>Sheet4!I13</f>
        <v>0.95299999999999996</v>
      </c>
      <c r="M14" s="468">
        <f>Sheet2!M13</f>
        <v>133667405</v>
      </c>
      <c r="N14" s="498">
        <f>Sheet4!J13</f>
        <v>1</v>
      </c>
      <c r="O14" s="468">
        <f>Sheet2!H13</f>
        <v>167285740</v>
      </c>
      <c r="P14" s="498">
        <f>Sheet4!K13</f>
        <v>1</v>
      </c>
      <c r="Q14" s="468">
        <f>Sheet2!I13</f>
        <v>167285740</v>
      </c>
      <c r="R14" s="498">
        <f>Sheet4!L13</f>
        <v>1</v>
      </c>
      <c r="S14" s="468">
        <f>Sheet2!J13</f>
        <v>172304312.19999999</v>
      </c>
      <c r="T14" s="500">
        <v>1</v>
      </c>
      <c r="U14" s="468">
        <f t="shared" si="0"/>
        <v>1000526877.2</v>
      </c>
      <c r="V14" s="506" t="s">
        <v>29</v>
      </c>
    </row>
    <row r="15" spans="1:22" ht="38.25" customHeight="1" x14ac:dyDescent="0.25">
      <c r="A15" s="505"/>
      <c r="B15" s="505"/>
      <c r="C15" s="505"/>
      <c r="D15" s="505" t="str">
        <f>'RPJMD Kecamatan'!P18</f>
        <v>Peningkatan Pelayanan Administrasi Perkantoran Kelurahan Pulau Terong</v>
      </c>
      <c r="E15" s="505"/>
      <c r="F15" s="505"/>
      <c r="G15" s="499">
        <v>1</v>
      </c>
      <c r="H15" s="497">
        <f>Sheet4!G14</f>
        <v>0.96160000000000001</v>
      </c>
      <c r="I15" s="468">
        <f>Sheet2!K14</f>
        <v>189951040</v>
      </c>
      <c r="J15" s="497">
        <f>Sheet4!H14</f>
        <v>0.9345</v>
      </c>
      <c r="K15" s="468">
        <f>Sheet2!L14</f>
        <v>188012640</v>
      </c>
      <c r="L15" s="497">
        <f>Sheet4!I14</f>
        <v>0.95679999999999998</v>
      </c>
      <c r="M15" s="468">
        <f>Sheet2!M14</f>
        <v>138509170</v>
      </c>
      <c r="N15" s="498">
        <f>Sheet4!J14</f>
        <v>1</v>
      </c>
      <c r="O15" s="468">
        <f>Sheet2!H14</f>
        <v>168602400</v>
      </c>
      <c r="P15" s="498">
        <f>Sheet4!K14</f>
        <v>1</v>
      </c>
      <c r="Q15" s="468">
        <f>Sheet2!I14</f>
        <v>168602400</v>
      </c>
      <c r="R15" s="498">
        <f>Sheet4!L14</f>
        <v>1</v>
      </c>
      <c r="S15" s="468">
        <f>Sheet2!J14</f>
        <v>173660472</v>
      </c>
      <c r="T15" s="500">
        <v>1</v>
      </c>
      <c r="U15" s="468">
        <f t="shared" si="0"/>
        <v>1027338122</v>
      </c>
      <c r="V15" s="506" t="s">
        <v>30</v>
      </c>
    </row>
    <row r="16" spans="1:22" ht="2.25" customHeight="1" x14ac:dyDescent="0.25">
      <c r="A16" s="505"/>
      <c r="B16" s="505"/>
      <c r="C16" s="505"/>
      <c r="D16" s="505"/>
      <c r="E16" s="505"/>
      <c r="F16" s="505"/>
      <c r="G16" s="499"/>
      <c r="H16" s="497"/>
      <c r="I16" s="468"/>
      <c r="J16" s="497"/>
      <c r="K16" s="468"/>
      <c r="L16" s="497"/>
      <c r="M16" s="468"/>
      <c r="N16" s="498"/>
      <c r="O16" s="468"/>
      <c r="P16" s="498"/>
      <c r="Q16" s="468"/>
      <c r="R16" s="498"/>
      <c r="S16" s="468"/>
      <c r="T16" s="500"/>
      <c r="U16" s="468"/>
      <c r="V16" s="506"/>
    </row>
    <row r="17" spans="1:26" ht="59.25" customHeight="1" x14ac:dyDescent="0.25">
      <c r="A17" s="555" t="s">
        <v>645</v>
      </c>
      <c r="B17" s="505" t="str">
        <f>Sheet5!E9</f>
        <v>Meningkatnya kinerja aparatur</v>
      </c>
      <c r="C17" s="505" t="str">
        <f>Sheet2!C16</f>
        <v>Program Peningkatan Sarana dan Prasarana</v>
      </c>
      <c r="D17" s="505" t="str">
        <f>'RPJMD Kecamatan'!P21</f>
        <v>Pemeliharaan</v>
      </c>
      <c r="E17" s="788" t="str">
        <f>Sheet4!D16</f>
        <v>Meningkat dan terpeliharanya sarana dan prasarana aparatur yang menunjang tugas pokok dan fungsi Pemerintah Kota Batam</v>
      </c>
      <c r="F17" s="788" t="str">
        <f>E17</f>
        <v>Meningkat dan terpeliharanya sarana dan prasarana aparatur yang menunjang tugas pokok dan fungsi Pemerintah Kota Batam</v>
      </c>
      <c r="G17" s="499">
        <v>1</v>
      </c>
      <c r="H17" s="497">
        <f>Sheet4!G16</f>
        <v>0.86850000000000005</v>
      </c>
      <c r="I17" s="468">
        <f>Sheet2!K16</f>
        <v>832966040</v>
      </c>
      <c r="J17" s="497">
        <f>Sheet4!H16</f>
        <v>0.21560000000000001</v>
      </c>
      <c r="K17" s="468">
        <f>Sheet2!L16</f>
        <v>128350000</v>
      </c>
      <c r="L17" s="497">
        <f>Sheet4!I16</f>
        <v>0.97789999999999999</v>
      </c>
      <c r="M17" s="468">
        <f>Sheet2!M16</f>
        <v>23860000</v>
      </c>
      <c r="N17" s="498">
        <f>Sheet4!J16</f>
        <v>1</v>
      </c>
      <c r="O17" s="468">
        <f>Sheet2!H16</f>
        <v>55800000</v>
      </c>
      <c r="P17" s="498">
        <f>Sheet4!K16</f>
        <v>1</v>
      </c>
      <c r="Q17" s="468">
        <f>Sheet2!I16</f>
        <v>783523923.90999997</v>
      </c>
      <c r="R17" s="498">
        <f>Sheet4!L16</f>
        <v>1</v>
      </c>
      <c r="S17" s="468">
        <f>Sheet2!J16</f>
        <v>570000000</v>
      </c>
      <c r="T17" s="500">
        <v>1</v>
      </c>
      <c r="U17" s="468">
        <f>I17+K17+M17+O17+Q17+S17</f>
        <v>2394499963.9099998</v>
      </c>
      <c r="V17" s="507" t="s">
        <v>593</v>
      </c>
      <c r="Z17" s="18">
        <v>1317723923.9100001</v>
      </c>
    </row>
    <row r="18" spans="1:26" ht="59.25" customHeight="1" x14ac:dyDescent="0.25">
      <c r="A18" s="555" t="s">
        <v>646</v>
      </c>
      <c r="B18" s="505"/>
      <c r="C18" s="505"/>
      <c r="D18" s="505"/>
      <c r="E18" s="789"/>
      <c r="F18" s="789"/>
      <c r="G18" s="499">
        <v>1</v>
      </c>
      <c r="H18" s="497">
        <f>Sheet4!G17</f>
        <v>0</v>
      </c>
      <c r="I18" s="468">
        <f>Sheet2!K17</f>
        <v>0</v>
      </c>
      <c r="J18" s="497">
        <f>Sheet4!H17</f>
        <v>0</v>
      </c>
      <c r="K18" s="468">
        <f>Sheet2!L17</f>
        <v>0</v>
      </c>
      <c r="L18" s="497">
        <f>Sheet4!I17</f>
        <v>0</v>
      </c>
      <c r="M18" s="468">
        <f>Sheet2!M17</f>
        <v>0</v>
      </c>
      <c r="N18" s="498">
        <f>Sheet4!J17</f>
        <v>0</v>
      </c>
      <c r="O18" s="468">
        <f>Sheet2!H17</f>
        <v>0</v>
      </c>
      <c r="P18" s="498">
        <f>Sheet4!K17</f>
        <v>0</v>
      </c>
      <c r="Q18" s="468">
        <f>Sheet2!I17</f>
        <v>534200000</v>
      </c>
      <c r="R18" s="498">
        <f>Sheet4!L17</f>
        <v>0</v>
      </c>
      <c r="S18" s="468">
        <f>Sheet2!J17</f>
        <v>376680000</v>
      </c>
      <c r="T18" s="500">
        <v>1</v>
      </c>
      <c r="U18" s="468">
        <f>I18+K18+M18+O18+Q18+S18</f>
        <v>910880000</v>
      </c>
      <c r="V18" s="507" t="s">
        <v>593</v>
      </c>
      <c r="Z18" s="18">
        <v>1317723923.9100001</v>
      </c>
    </row>
    <row r="19" spans="1:26" ht="2.25" customHeight="1" x14ac:dyDescent="0.25">
      <c r="A19" s="505"/>
      <c r="B19" s="505"/>
      <c r="C19" s="505"/>
      <c r="D19" s="505"/>
      <c r="E19" s="505"/>
      <c r="F19" s="505"/>
      <c r="G19" s="499"/>
      <c r="H19" s="497"/>
      <c r="I19" s="468"/>
      <c r="J19" s="497"/>
      <c r="K19" s="468"/>
      <c r="L19" s="497"/>
      <c r="M19" s="468"/>
      <c r="N19" s="498"/>
      <c r="O19" s="468"/>
      <c r="P19" s="498"/>
      <c r="Q19" s="468"/>
      <c r="R19" s="498"/>
      <c r="S19" s="468"/>
      <c r="T19" s="500"/>
      <c r="U19" s="468"/>
      <c r="V19" s="507"/>
    </row>
    <row r="20" spans="1:26" ht="87" customHeight="1" x14ac:dyDescent="0.25">
      <c r="A20" s="788" t="str">
        <f>Sheet5!B12</f>
        <v>Meningkatkan pemberdayaan masyarakat dan partisipasi masyarakat</v>
      </c>
      <c r="B20" s="788" t="str">
        <f>Sheet5!E12</f>
        <v>Meningkatnya pelayanan publik yang transparan dan akuntable dengan memanfaatkan teknologi informasi</v>
      </c>
      <c r="C20" s="788" t="str">
        <f>Sheet2!C19</f>
        <v>Program Peningkatan Pemberdayaan Masyarakat dan Partisipasi Masyarakat</v>
      </c>
      <c r="D20" s="505" t="str">
        <f>'RPJMD Kecamatan'!P120</f>
        <v>Pengembangan Partisipasi Masyarakat dalam Perumusan Program dan Kebijakan Pelayan Publik</v>
      </c>
      <c r="E20" s="788" t="str">
        <f>Sheet4!D18</f>
        <v>Meningkatnya kapasitas lembaga / organisasi kemasyarakatan, Meningkatnya swadaya masyarakat dan meningkatnya kapasitas lembaga dan ekonomi kelurahan</v>
      </c>
      <c r="F20" s="788" t="str">
        <f>E20</f>
        <v>Meningkatnya kapasitas lembaga / organisasi kemasyarakatan, Meningkatnya swadaya masyarakat dan meningkatnya kapasitas lembaga dan ekonomi kelurahan</v>
      </c>
      <c r="G20" s="499">
        <v>1</v>
      </c>
      <c r="H20" s="497">
        <f>Sheet4!G18</f>
        <v>0.98029999999999995</v>
      </c>
      <c r="I20" s="468">
        <f>Sheet2!K19</f>
        <v>938690000</v>
      </c>
      <c r="J20" s="497">
        <f>Sheet4!H18</f>
        <v>0.99960000000000004</v>
      </c>
      <c r="K20" s="468">
        <f>Sheet2!L19</f>
        <v>668835000</v>
      </c>
      <c r="L20" s="497">
        <f>Sheet4!I18</f>
        <v>0.96289999999999998</v>
      </c>
      <c r="M20" s="468">
        <f>Sheet2!M19</f>
        <v>772095000</v>
      </c>
      <c r="N20" s="498">
        <f>Sheet4!J18</f>
        <v>1</v>
      </c>
      <c r="O20" s="468">
        <f>Sheet2!H19</f>
        <v>794999000</v>
      </c>
      <c r="P20" s="498">
        <f>Sheet4!K18</f>
        <v>1</v>
      </c>
      <c r="Q20" s="468">
        <f>Sheet2!I19</f>
        <v>794999000</v>
      </c>
      <c r="R20" s="498">
        <f>Sheet4!L18</f>
        <v>1</v>
      </c>
      <c r="S20" s="468">
        <f>Sheet2!J19</f>
        <v>818848970</v>
      </c>
      <c r="T20" s="500">
        <v>1</v>
      </c>
      <c r="U20" s="468">
        <f>I20+K20+M20+O20+Q20+S20</f>
        <v>4788466970</v>
      </c>
      <c r="V20" s="508" t="s">
        <v>596</v>
      </c>
    </row>
    <row r="21" spans="1:26" ht="73.5" customHeight="1" x14ac:dyDescent="0.25">
      <c r="A21" s="789"/>
      <c r="B21" s="789"/>
      <c r="C21" s="789"/>
      <c r="D21" s="505" t="str">
        <f>'RPJMD Kecamatan'!P121</f>
        <v>Penyelenggaraan Event Tingkat Kecamatan dan Kelurahan</v>
      </c>
      <c r="E21" s="789"/>
      <c r="F21" s="789"/>
      <c r="G21" s="499">
        <v>1</v>
      </c>
      <c r="H21" s="497">
        <f>Sheet4!G19</f>
        <v>0.97470000000000001</v>
      </c>
      <c r="I21" s="468">
        <f>Sheet2!K20</f>
        <v>926119000</v>
      </c>
      <c r="J21" s="497">
        <f>Sheet4!H19</f>
        <v>0.8841</v>
      </c>
      <c r="K21" s="468">
        <f>Sheet2!L20</f>
        <v>379538900</v>
      </c>
      <c r="L21" s="497">
        <f>Sheet4!I19</f>
        <v>0.9718</v>
      </c>
      <c r="M21" s="468">
        <f>Sheet2!M20</f>
        <v>417458060</v>
      </c>
      <c r="N21" s="498">
        <f>Sheet4!J19</f>
        <v>1</v>
      </c>
      <c r="O21" s="468">
        <f>Sheet2!H20</f>
        <v>305442400</v>
      </c>
      <c r="P21" s="498">
        <f>Sheet4!K19</f>
        <v>1</v>
      </c>
      <c r="Q21" s="468">
        <f>Sheet2!I20</f>
        <v>305442400</v>
      </c>
      <c r="R21" s="498">
        <f>Sheet4!L19</f>
        <v>0.45</v>
      </c>
      <c r="S21" s="468">
        <f>Sheet2!J20</f>
        <v>314605672</v>
      </c>
      <c r="T21" s="500">
        <v>1</v>
      </c>
      <c r="U21" s="468">
        <f>I21+K21+M21+O21+Q21+S21</f>
        <v>2648606432</v>
      </c>
      <c r="V21" s="508" t="s">
        <v>597</v>
      </c>
    </row>
    <row r="22" spans="1:26" ht="1.5" customHeight="1" x14ac:dyDescent="0.25">
      <c r="A22" s="505"/>
      <c r="B22" s="505"/>
      <c r="C22" s="505"/>
      <c r="D22" s="505"/>
      <c r="E22" s="505"/>
      <c r="F22" s="505"/>
      <c r="G22" s="499"/>
      <c r="H22" s="497"/>
      <c r="I22" s="468"/>
      <c r="J22" s="497"/>
      <c r="K22" s="468"/>
      <c r="L22" s="497"/>
      <c r="M22" s="468"/>
      <c r="N22" s="498"/>
      <c r="O22" s="468"/>
      <c r="P22" s="498"/>
      <c r="Q22" s="468"/>
      <c r="R22" s="498"/>
      <c r="S22" s="468"/>
      <c r="T22" s="500"/>
      <c r="U22" s="468"/>
      <c r="V22" s="509"/>
    </row>
    <row r="23" spans="1:26" ht="63.75" customHeight="1" x14ac:dyDescent="0.25">
      <c r="A23" s="788" t="str">
        <f>Sheet5!B16</f>
        <v>Menyediakan infrastruktur kecamatan yang berkualitas untuk mengatasi masalah lingkungan</v>
      </c>
      <c r="B23" s="788" t="str">
        <f>Sheet5!E16</f>
        <v>Peningkatan kualitas lingkungan melalui peran serta (pemberdayaan) masyarakat (6 Kelurahan)</v>
      </c>
      <c r="C23" s="788" t="str">
        <f>Sheet2!C22</f>
        <v>Program Percepatan Infrastruktur Kelurahan (PIK)</v>
      </c>
      <c r="D23" s="505" t="str">
        <f>'RPJMD Kecamatan'!P102</f>
        <v>Pemberdayaan Masyarakat dalam Percepatan Infrastruktur Lingkungan Permukiman Wilayah Kelurahan Sekanak Raya</v>
      </c>
      <c r="E23" s="788" t="str">
        <f>Sheet4!D21</f>
        <v>Persentase prasarana dan sarana dasar (PSD) lingkungan permukiman berbasis peran serta (pemberdayaan) masyarakat</v>
      </c>
      <c r="F23" s="788" t="str">
        <f>E23</f>
        <v>Persentase prasarana dan sarana dasar (PSD) lingkungan permukiman berbasis peran serta (pemberdayaan) masyarakat</v>
      </c>
      <c r="G23" s="499">
        <v>1</v>
      </c>
      <c r="H23" s="497">
        <f>Sheet4!G21</f>
        <v>0</v>
      </c>
      <c r="I23" s="468">
        <f>Sheet2!K22</f>
        <v>0</v>
      </c>
      <c r="J23" s="497">
        <f>Sheet4!H21</f>
        <v>0.99790000000000001</v>
      </c>
      <c r="K23" s="468">
        <f>Sheet2!L22</f>
        <v>999455700</v>
      </c>
      <c r="L23" s="497">
        <f>Sheet4!I21</f>
        <v>0.99970000000000003</v>
      </c>
      <c r="M23" s="468">
        <f>Sheet2!M22</f>
        <v>1099557400</v>
      </c>
      <c r="N23" s="498">
        <f>Sheet4!J21</f>
        <v>1</v>
      </c>
      <c r="O23" s="468">
        <v>1295840000</v>
      </c>
      <c r="P23" s="498">
        <f>Sheet4!K21</f>
        <v>1</v>
      </c>
      <c r="Q23" s="468">
        <v>1295840000</v>
      </c>
      <c r="R23" s="498">
        <f>Sheet4!L21</f>
        <v>1</v>
      </c>
      <c r="S23" s="468">
        <f>Q23+X23</f>
        <v>1334715200</v>
      </c>
      <c r="T23" s="500">
        <v>1</v>
      </c>
      <c r="U23" s="468">
        <f>K23+M23+O23+Q23+S23</f>
        <v>6025408300</v>
      </c>
      <c r="V23" s="506" t="s">
        <v>26</v>
      </c>
      <c r="X23" s="544">
        <f>O23*3%</f>
        <v>38875200</v>
      </c>
    </row>
    <row r="24" spans="1:26" ht="63.75" customHeight="1" x14ac:dyDescent="0.25">
      <c r="A24" s="792"/>
      <c r="B24" s="792"/>
      <c r="C24" s="792"/>
      <c r="D24" s="505">
        <f>'RPJMD Kecamatan'!P103</f>
        <v>0</v>
      </c>
      <c r="E24" s="792"/>
      <c r="F24" s="792"/>
      <c r="G24" s="499">
        <v>1</v>
      </c>
      <c r="H24" s="497">
        <f>Sheet4!G22</f>
        <v>0</v>
      </c>
      <c r="I24" s="468">
        <f>Sheet2!K23</f>
        <v>0</v>
      </c>
      <c r="J24" s="497">
        <f>Sheet4!H22</f>
        <v>0.99919999999999998</v>
      </c>
      <c r="K24" s="468">
        <f>Sheet2!L23</f>
        <v>1000042500</v>
      </c>
      <c r="L24" s="497">
        <f>Sheet4!I22</f>
        <v>0.99960000000000004</v>
      </c>
      <c r="M24" s="468">
        <f>Sheet2!M23</f>
        <v>1099661400</v>
      </c>
      <c r="N24" s="498">
        <f>Sheet4!J22</f>
        <v>1</v>
      </c>
      <c r="O24" s="468">
        <v>1299840000</v>
      </c>
      <c r="P24" s="498">
        <f>Sheet4!K22</f>
        <v>1</v>
      </c>
      <c r="Q24" s="468">
        <v>1299840000</v>
      </c>
      <c r="R24" s="498">
        <f>Sheet4!L22</f>
        <v>1</v>
      </c>
      <c r="S24" s="468">
        <f t="shared" ref="S24:S28" si="1">Q24+X24</f>
        <v>1338835200</v>
      </c>
      <c r="T24" s="500">
        <v>1</v>
      </c>
      <c r="U24" s="468">
        <f t="shared" ref="U24:U28" si="2">K24+M24+O24+Q24+S24</f>
        <v>6038219100</v>
      </c>
      <c r="V24" s="506" t="s">
        <v>25</v>
      </c>
      <c r="X24" s="544">
        <f t="shared" ref="X24:X42" si="3">O24*3%</f>
        <v>38995200</v>
      </c>
    </row>
    <row r="25" spans="1:26" ht="63.75" customHeight="1" x14ac:dyDescent="0.25">
      <c r="A25" s="792"/>
      <c r="B25" s="792"/>
      <c r="C25" s="792"/>
      <c r="D25" s="505">
        <f>'RPJMD Kecamatan'!P104</f>
        <v>0</v>
      </c>
      <c r="E25" s="792"/>
      <c r="F25" s="792"/>
      <c r="G25" s="499">
        <v>1</v>
      </c>
      <c r="H25" s="497">
        <f>Sheet4!G23</f>
        <v>0</v>
      </c>
      <c r="I25" s="468">
        <f>Sheet2!K24</f>
        <v>0</v>
      </c>
      <c r="J25" s="497">
        <f>Sheet4!H23</f>
        <v>0.99950000000000006</v>
      </c>
      <c r="K25" s="468">
        <f>Sheet2!L24</f>
        <v>657293133</v>
      </c>
      <c r="L25" s="497">
        <f>Sheet4!I23</f>
        <v>0.99919999999999998</v>
      </c>
      <c r="M25" s="468">
        <f>Sheet2!M24</f>
        <v>85119800</v>
      </c>
      <c r="N25" s="498">
        <f>Sheet4!J23</f>
        <v>1</v>
      </c>
      <c r="O25" s="468">
        <v>1300850000</v>
      </c>
      <c r="P25" s="498">
        <f>Sheet4!K23</f>
        <v>1</v>
      </c>
      <c r="Q25" s="468">
        <v>1300850000</v>
      </c>
      <c r="R25" s="498">
        <f>Sheet4!L23</f>
        <v>1</v>
      </c>
      <c r="S25" s="468">
        <f t="shared" si="1"/>
        <v>1339875500</v>
      </c>
      <c r="T25" s="500">
        <v>1</v>
      </c>
      <c r="U25" s="468">
        <f t="shared" si="2"/>
        <v>4683988433</v>
      </c>
      <c r="V25" s="506" t="s">
        <v>27</v>
      </c>
      <c r="X25" s="544">
        <f t="shared" si="3"/>
        <v>39025500</v>
      </c>
    </row>
    <row r="26" spans="1:26" ht="63.75" customHeight="1" x14ac:dyDescent="0.25">
      <c r="A26" s="792"/>
      <c r="B26" s="792"/>
      <c r="C26" s="792"/>
      <c r="D26" s="505">
        <f>'RPJMD Kecamatan'!P105</f>
        <v>0</v>
      </c>
      <c r="E26" s="792"/>
      <c r="F26" s="792"/>
      <c r="G26" s="499">
        <v>1</v>
      </c>
      <c r="H26" s="497">
        <f>Sheet4!G24</f>
        <v>0</v>
      </c>
      <c r="I26" s="468">
        <f>Sheet2!K25</f>
        <v>0</v>
      </c>
      <c r="J26" s="497">
        <f>Sheet4!H24</f>
        <v>0.999</v>
      </c>
      <c r="K26" s="468">
        <f>Sheet2!L25</f>
        <v>1001037100</v>
      </c>
      <c r="L26" s="497">
        <f>Sheet4!I24</f>
        <v>0.99929999999999997</v>
      </c>
      <c r="M26" s="468">
        <f>Sheet2!M25</f>
        <v>1099299700</v>
      </c>
      <c r="N26" s="498">
        <f>Sheet4!J24</f>
        <v>1</v>
      </c>
      <c r="O26" s="468">
        <v>1299935000</v>
      </c>
      <c r="P26" s="498">
        <f>Sheet4!K24</f>
        <v>1</v>
      </c>
      <c r="Q26" s="468">
        <v>1299935000</v>
      </c>
      <c r="R26" s="498">
        <f>Sheet4!L24</f>
        <v>1</v>
      </c>
      <c r="S26" s="468">
        <f t="shared" si="1"/>
        <v>1338933050</v>
      </c>
      <c r="T26" s="500">
        <v>1</v>
      </c>
      <c r="U26" s="468">
        <f t="shared" si="2"/>
        <v>6039139850</v>
      </c>
      <c r="V26" s="506" t="s">
        <v>28</v>
      </c>
      <c r="X26" s="544">
        <f t="shared" si="3"/>
        <v>38998050</v>
      </c>
    </row>
    <row r="27" spans="1:26" ht="63.75" customHeight="1" x14ac:dyDescent="0.25">
      <c r="A27" s="789"/>
      <c r="B27" s="789"/>
      <c r="C27" s="789"/>
      <c r="D27" s="505">
        <f>'RPJMD Kecamatan'!P106</f>
        <v>0</v>
      </c>
      <c r="E27" s="789"/>
      <c r="F27" s="789"/>
      <c r="G27" s="499">
        <v>1</v>
      </c>
      <c r="H27" s="497">
        <f>Sheet4!G25</f>
        <v>0</v>
      </c>
      <c r="I27" s="468">
        <f>Sheet2!K26</f>
        <v>0</v>
      </c>
      <c r="J27" s="497">
        <f>Sheet4!H25</f>
        <v>0.99770000000000003</v>
      </c>
      <c r="K27" s="468">
        <f>Sheet2!L26</f>
        <v>1001389996</v>
      </c>
      <c r="L27" s="497">
        <f>Sheet4!I25</f>
        <v>0.99939999999999996</v>
      </c>
      <c r="M27" s="468">
        <f>Sheet2!M26</f>
        <v>1099075300</v>
      </c>
      <c r="N27" s="498">
        <f>Sheet4!J25</f>
        <v>1</v>
      </c>
      <c r="O27" s="468">
        <v>1294135000</v>
      </c>
      <c r="P27" s="498">
        <f>Sheet4!K25</f>
        <v>1</v>
      </c>
      <c r="Q27" s="468">
        <v>1294135000</v>
      </c>
      <c r="R27" s="498">
        <f>Sheet4!L25</f>
        <v>1</v>
      </c>
      <c r="S27" s="468">
        <f t="shared" si="1"/>
        <v>1332959050</v>
      </c>
      <c r="T27" s="500">
        <v>1</v>
      </c>
      <c r="U27" s="468">
        <f t="shared" si="2"/>
        <v>6021694346</v>
      </c>
      <c r="V27" s="506" t="s">
        <v>29</v>
      </c>
      <c r="X27" s="544">
        <f t="shared" si="3"/>
        <v>38824050</v>
      </c>
    </row>
    <row r="28" spans="1:26" ht="63.75" customHeight="1" x14ac:dyDescent="0.25">
      <c r="A28" s="505"/>
      <c r="B28" s="505"/>
      <c r="C28" s="505"/>
      <c r="D28" s="505">
        <f>'RPJMD Kecamatan'!P107</f>
        <v>0</v>
      </c>
      <c r="E28" s="505"/>
      <c r="F28" s="505"/>
      <c r="G28" s="499">
        <v>1</v>
      </c>
      <c r="H28" s="497">
        <f>Sheet4!G26</f>
        <v>0</v>
      </c>
      <c r="I28" s="468">
        <f>Sheet2!K27</f>
        <v>0</v>
      </c>
      <c r="J28" s="497">
        <f>Sheet4!H26</f>
        <v>0.65969999999999995</v>
      </c>
      <c r="K28" s="468">
        <f>Sheet2!L27</f>
        <v>995130300</v>
      </c>
      <c r="L28" s="497">
        <f>Sheet4!I26</f>
        <v>0.99839999999999995</v>
      </c>
      <c r="M28" s="468">
        <f>Sheet2!M27</f>
        <v>1099258100</v>
      </c>
      <c r="N28" s="498">
        <f>Sheet4!J26</f>
        <v>1</v>
      </c>
      <c r="O28" s="468">
        <v>1309400000</v>
      </c>
      <c r="P28" s="498">
        <f>Sheet4!K26</f>
        <v>1</v>
      </c>
      <c r="Q28" s="468">
        <v>1309400000</v>
      </c>
      <c r="R28" s="498">
        <f>Sheet4!L26</f>
        <v>1</v>
      </c>
      <c r="S28" s="468">
        <f t="shared" si="1"/>
        <v>1348682000</v>
      </c>
      <c r="T28" s="500">
        <v>1</v>
      </c>
      <c r="U28" s="468">
        <f t="shared" si="2"/>
        <v>6061870400</v>
      </c>
      <c r="V28" s="506" t="s">
        <v>30</v>
      </c>
      <c r="X28" s="544">
        <f t="shared" si="3"/>
        <v>39282000</v>
      </c>
    </row>
    <row r="29" spans="1:26" ht="63.75" customHeight="1" x14ac:dyDescent="0.25">
      <c r="A29" s="788">
        <f>Sheet5!B22</f>
        <v>0</v>
      </c>
      <c r="B29" s="788">
        <f>Sheet5!E22</f>
        <v>0</v>
      </c>
      <c r="C29" s="788" t="str">
        <f>Sheet2!C28</f>
        <v>Program Pembangunan Sarana dan Prasarana Kelurahan</v>
      </c>
      <c r="D29" s="505" t="str">
        <f>'RPJMD Kecamatan'!P108</f>
        <v>Pembangunan Sarana dan Prasarana</v>
      </c>
      <c r="E29" s="788" t="str">
        <f>Sheet4!D27</f>
        <v>Pembangunan Sarana dan Prasarana</v>
      </c>
      <c r="F29" s="788" t="str">
        <f>E29</f>
        <v>Pembangunan Sarana dan Prasarana</v>
      </c>
      <c r="G29" s="499">
        <v>1</v>
      </c>
      <c r="H29" s="497">
        <f>Sheet4!G27</f>
        <v>0</v>
      </c>
      <c r="I29" s="468">
        <f>Sheet2!K28</f>
        <v>0</v>
      </c>
      <c r="J29" s="497">
        <f>Sheet4!H27</f>
        <v>0</v>
      </c>
      <c r="K29" s="468">
        <f>Sheet2!L28</f>
        <v>0</v>
      </c>
      <c r="L29" s="497">
        <f>Sheet4!I27</f>
        <v>0</v>
      </c>
      <c r="M29" s="468">
        <f>Sheet2!M28</f>
        <v>0</v>
      </c>
      <c r="N29" s="498">
        <f>Sheet4!J27</f>
        <v>1</v>
      </c>
      <c r="O29" s="468">
        <f>Sheet2!H28</f>
        <v>315900000</v>
      </c>
      <c r="P29" s="498">
        <f>Sheet4!K27</f>
        <v>1</v>
      </c>
      <c r="Q29" s="468">
        <f>Sheet2!I28</f>
        <v>350000000</v>
      </c>
      <c r="R29" s="498">
        <f>Sheet4!L27</f>
        <v>1</v>
      </c>
      <c r="S29" s="468">
        <f>Sheet2!J28</f>
        <v>350000000</v>
      </c>
      <c r="T29" s="500">
        <v>1</v>
      </c>
      <c r="U29" s="468">
        <f>K29+M29+O29+Q29+S29</f>
        <v>1015900000</v>
      </c>
      <c r="V29" s="506" t="s">
        <v>26</v>
      </c>
      <c r="X29" s="544">
        <f>O29*3%</f>
        <v>9477000</v>
      </c>
    </row>
    <row r="30" spans="1:26" ht="63.75" customHeight="1" x14ac:dyDescent="0.25">
      <c r="A30" s="792"/>
      <c r="B30" s="792"/>
      <c r="C30" s="792"/>
      <c r="D30" s="505">
        <f>'RPJMD Kecamatan'!P109</f>
        <v>0</v>
      </c>
      <c r="E30" s="792"/>
      <c r="F30" s="792"/>
      <c r="G30" s="499">
        <v>1</v>
      </c>
      <c r="H30" s="497">
        <f>Sheet4!G28</f>
        <v>0</v>
      </c>
      <c r="I30" s="468">
        <f>Sheet2!K29</f>
        <v>0</v>
      </c>
      <c r="J30" s="497">
        <f>Sheet4!H28</f>
        <v>0</v>
      </c>
      <c r="K30" s="468">
        <f>Sheet2!L29</f>
        <v>0</v>
      </c>
      <c r="L30" s="497">
        <f>Sheet4!I28</f>
        <v>0</v>
      </c>
      <c r="M30" s="468">
        <f>Sheet2!M29</f>
        <v>0</v>
      </c>
      <c r="N30" s="498">
        <f>Sheet4!J28</f>
        <v>1</v>
      </c>
      <c r="O30" s="468">
        <f>Sheet2!H29</f>
        <v>326800000</v>
      </c>
      <c r="P30" s="498">
        <f>Sheet4!K28</f>
        <v>1</v>
      </c>
      <c r="Q30" s="468">
        <f>Sheet2!I29</f>
        <v>350000000</v>
      </c>
      <c r="R30" s="498">
        <f>Sheet4!L28</f>
        <v>1</v>
      </c>
      <c r="S30" s="468">
        <f>Sheet2!J29</f>
        <v>350000000</v>
      </c>
      <c r="T30" s="500">
        <v>1</v>
      </c>
      <c r="U30" s="468">
        <f t="shared" ref="U30:U34" si="4">K30+M30+O30+Q30+S30</f>
        <v>1026800000</v>
      </c>
      <c r="V30" s="506" t="s">
        <v>25</v>
      </c>
      <c r="X30" s="544">
        <f t="shared" ref="X30:X34" si="5">O30*3%</f>
        <v>9804000</v>
      </c>
    </row>
    <row r="31" spans="1:26" ht="63.75" customHeight="1" x14ac:dyDescent="0.25">
      <c r="A31" s="792"/>
      <c r="B31" s="792"/>
      <c r="C31" s="792"/>
      <c r="D31" s="505">
        <f>'RPJMD Kecamatan'!P110</f>
        <v>0</v>
      </c>
      <c r="E31" s="792"/>
      <c r="F31" s="792"/>
      <c r="G31" s="499">
        <v>1</v>
      </c>
      <c r="H31" s="497">
        <f>Sheet4!G29</f>
        <v>0</v>
      </c>
      <c r="I31" s="468">
        <f>Sheet2!K30</f>
        <v>0</v>
      </c>
      <c r="J31" s="497">
        <f>Sheet4!H29</f>
        <v>0</v>
      </c>
      <c r="K31" s="468">
        <f>Sheet2!L30</f>
        <v>0</v>
      </c>
      <c r="L31" s="497">
        <f>Sheet4!I29</f>
        <v>0</v>
      </c>
      <c r="M31" s="468">
        <f>Sheet2!M30</f>
        <v>0</v>
      </c>
      <c r="N31" s="498">
        <f>Sheet4!J29</f>
        <v>1</v>
      </c>
      <c r="O31" s="468">
        <f>Sheet2!H30</f>
        <v>317800000</v>
      </c>
      <c r="P31" s="498">
        <f>Sheet4!K29</f>
        <v>1</v>
      </c>
      <c r="Q31" s="468">
        <f>Sheet2!I30</f>
        <v>350000000</v>
      </c>
      <c r="R31" s="498">
        <f>Sheet4!L29</f>
        <v>1</v>
      </c>
      <c r="S31" s="468">
        <f>Sheet2!J30</f>
        <v>350000000</v>
      </c>
      <c r="T31" s="500">
        <v>1</v>
      </c>
      <c r="U31" s="468">
        <f t="shared" si="4"/>
        <v>1017800000</v>
      </c>
      <c r="V31" s="506" t="s">
        <v>27</v>
      </c>
      <c r="X31" s="544">
        <f t="shared" si="5"/>
        <v>9534000</v>
      </c>
    </row>
    <row r="32" spans="1:26" ht="63.75" customHeight="1" x14ac:dyDescent="0.25">
      <c r="A32" s="792"/>
      <c r="B32" s="792"/>
      <c r="C32" s="792"/>
      <c r="D32" s="505">
        <f>'RPJMD Kecamatan'!P111</f>
        <v>0</v>
      </c>
      <c r="E32" s="792"/>
      <c r="F32" s="792"/>
      <c r="G32" s="499">
        <v>1</v>
      </c>
      <c r="H32" s="497">
        <f>Sheet4!G30</f>
        <v>0</v>
      </c>
      <c r="I32" s="468">
        <f>Sheet2!K31</f>
        <v>0</v>
      </c>
      <c r="J32" s="497">
        <f>Sheet4!H30</f>
        <v>0</v>
      </c>
      <c r="K32" s="468">
        <f>Sheet2!L31</f>
        <v>0</v>
      </c>
      <c r="L32" s="497">
        <f>Sheet4!I30</f>
        <v>0</v>
      </c>
      <c r="M32" s="468">
        <f>Sheet2!M31</f>
        <v>0</v>
      </c>
      <c r="N32" s="498">
        <f>Sheet4!J30</f>
        <v>1</v>
      </c>
      <c r="O32" s="468">
        <f>Sheet2!H31</f>
        <v>317700000</v>
      </c>
      <c r="P32" s="498">
        <f>Sheet4!K30</f>
        <v>1</v>
      </c>
      <c r="Q32" s="468">
        <f>Sheet2!I31</f>
        <v>350000000</v>
      </c>
      <c r="R32" s="498">
        <f>Sheet4!L30</f>
        <v>1</v>
      </c>
      <c r="S32" s="468">
        <f>Sheet2!J31</f>
        <v>350000000</v>
      </c>
      <c r="T32" s="500">
        <v>1</v>
      </c>
      <c r="U32" s="468">
        <f t="shared" si="4"/>
        <v>1017700000</v>
      </c>
      <c r="V32" s="506" t="s">
        <v>28</v>
      </c>
      <c r="X32" s="544">
        <f t="shared" si="5"/>
        <v>9531000</v>
      </c>
    </row>
    <row r="33" spans="1:26" ht="63.75" customHeight="1" x14ac:dyDescent="0.25">
      <c r="A33" s="789"/>
      <c r="B33" s="789"/>
      <c r="C33" s="789"/>
      <c r="D33" s="505">
        <f>'RPJMD Kecamatan'!P112</f>
        <v>0</v>
      </c>
      <c r="E33" s="789"/>
      <c r="F33" s="789"/>
      <c r="G33" s="499">
        <v>1</v>
      </c>
      <c r="H33" s="497">
        <f>Sheet4!G31</f>
        <v>0</v>
      </c>
      <c r="I33" s="468">
        <f>Sheet2!K32</f>
        <v>0</v>
      </c>
      <c r="J33" s="497">
        <f>Sheet4!H31</f>
        <v>0</v>
      </c>
      <c r="K33" s="468">
        <f>Sheet2!L32</f>
        <v>0</v>
      </c>
      <c r="L33" s="497">
        <f>Sheet4!I31</f>
        <v>0</v>
      </c>
      <c r="M33" s="468">
        <f>Sheet2!M32</f>
        <v>0</v>
      </c>
      <c r="N33" s="498">
        <f>Sheet4!J31</f>
        <v>1</v>
      </c>
      <c r="O33" s="468">
        <f>Sheet2!H32</f>
        <v>317660000</v>
      </c>
      <c r="P33" s="498">
        <f>Sheet4!K31</f>
        <v>1</v>
      </c>
      <c r="Q33" s="468">
        <f>Sheet2!I32</f>
        <v>350000000</v>
      </c>
      <c r="R33" s="498">
        <f>Sheet4!L31</f>
        <v>1</v>
      </c>
      <c r="S33" s="468">
        <f>Sheet2!J32</f>
        <v>350000000</v>
      </c>
      <c r="T33" s="500">
        <v>1</v>
      </c>
      <c r="U33" s="468">
        <f t="shared" si="4"/>
        <v>1017660000</v>
      </c>
      <c r="V33" s="506" t="s">
        <v>29</v>
      </c>
      <c r="X33" s="544">
        <f t="shared" si="5"/>
        <v>9529800</v>
      </c>
    </row>
    <row r="34" spans="1:26" ht="63.75" customHeight="1" x14ac:dyDescent="0.25">
      <c r="A34" s="505"/>
      <c r="B34" s="505"/>
      <c r="C34" s="505"/>
      <c r="D34" s="505">
        <f>'RPJMD Kecamatan'!P113</f>
        <v>0</v>
      </c>
      <c r="E34" s="505"/>
      <c r="F34" s="505"/>
      <c r="G34" s="499">
        <v>1</v>
      </c>
      <c r="H34" s="497">
        <f>Sheet4!G32</f>
        <v>0</v>
      </c>
      <c r="I34" s="468">
        <f>Sheet2!K33</f>
        <v>0</v>
      </c>
      <c r="J34" s="497">
        <f>Sheet4!H32</f>
        <v>0</v>
      </c>
      <c r="K34" s="468">
        <f>Sheet2!L33</f>
        <v>0</v>
      </c>
      <c r="L34" s="497">
        <f>Sheet4!I32</f>
        <v>0</v>
      </c>
      <c r="M34" s="468">
        <f>Sheet2!M33</f>
        <v>0</v>
      </c>
      <c r="N34" s="498">
        <f>Sheet4!J32</f>
        <v>1</v>
      </c>
      <c r="O34" s="468">
        <f>Sheet2!H33</f>
        <v>318700000</v>
      </c>
      <c r="P34" s="498">
        <f>Sheet4!K32</f>
        <v>1</v>
      </c>
      <c r="Q34" s="468">
        <f>Sheet2!I33</f>
        <v>350000000</v>
      </c>
      <c r="R34" s="498">
        <f>Sheet4!L32</f>
        <v>1</v>
      </c>
      <c r="S34" s="468">
        <f>Sheet2!J33</f>
        <v>350000000</v>
      </c>
      <c r="T34" s="500">
        <v>1</v>
      </c>
      <c r="U34" s="468">
        <f t="shared" si="4"/>
        <v>1018700000</v>
      </c>
      <c r="V34" s="506" t="s">
        <v>30</v>
      </c>
      <c r="X34" s="544">
        <f t="shared" si="5"/>
        <v>9561000</v>
      </c>
    </row>
    <row r="35" spans="1:26" ht="63.75" customHeight="1" x14ac:dyDescent="0.25">
      <c r="A35" s="788">
        <f>Sheet5!B28</f>
        <v>0</v>
      </c>
      <c r="B35" s="788">
        <f>Sheet5!E28</f>
        <v>0</v>
      </c>
      <c r="C35" s="788" t="str">
        <f>Sheet2!C34</f>
        <v>Program Pemberdayaan Masyarakat</v>
      </c>
      <c r="D35" s="505" t="str">
        <f>'RPJMD Kecamatan'!P114</f>
        <v>Pembinaan Masyarakat melalui Pemberdayaan Masyarakat</v>
      </c>
      <c r="E35" s="788" t="str">
        <f>Sheet4!D33</f>
        <v>Pembinaan Masyarakat melalui Pemberdayaan Masyarakat</v>
      </c>
      <c r="F35" s="788" t="str">
        <f>E35</f>
        <v>Pembinaan Masyarakat melalui Pemberdayaan Masyarakat</v>
      </c>
      <c r="G35" s="499">
        <v>1</v>
      </c>
      <c r="H35" s="497">
        <f>Sheet4!G33</f>
        <v>0</v>
      </c>
      <c r="I35" s="468">
        <f>Sheet2!K34</f>
        <v>0</v>
      </c>
      <c r="J35" s="497">
        <f>Sheet4!H33</f>
        <v>0</v>
      </c>
      <c r="K35" s="468">
        <f>Sheet2!L34</f>
        <v>0</v>
      </c>
      <c r="L35" s="497">
        <f>Sheet4!I33</f>
        <v>0</v>
      </c>
      <c r="M35" s="468">
        <f>Sheet2!M34</f>
        <v>0</v>
      </c>
      <c r="N35" s="498">
        <f>Sheet4!J33</f>
        <v>1</v>
      </c>
      <c r="O35" s="468">
        <f>Sheet2!H34</f>
        <v>35041000</v>
      </c>
      <c r="P35" s="498">
        <f>Sheet4!K33</f>
        <v>1</v>
      </c>
      <c r="Q35" s="468">
        <f>Sheet2!I34</f>
        <v>40000000</v>
      </c>
      <c r="R35" s="498">
        <f>Sheet4!L33</f>
        <v>1</v>
      </c>
      <c r="S35" s="468">
        <f>Sheet2!J34</f>
        <v>40000000</v>
      </c>
      <c r="T35" s="500">
        <v>1</v>
      </c>
      <c r="U35" s="468">
        <f>K35+M35+O35+Q35+S35</f>
        <v>115041000</v>
      </c>
      <c r="V35" s="506" t="s">
        <v>26</v>
      </c>
      <c r="X35" s="544">
        <f>O35*3%</f>
        <v>1051230</v>
      </c>
    </row>
    <row r="36" spans="1:26" ht="63.75" customHeight="1" x14ac:dyDescent="0.25">
      <c r="A36" s="792"/>
      <c r="B36" s="792"/>
      <c r="C36" s="792"/>
      <c r="D36" s="505">
        <f>'RPJMD Kecamatan'!P115</f>
        <v>0</v>
      </c>
      <c r="E36" s="792"/>
      <c r="F36" s="792"/>
      <c r="G36" s="499">
        <v>1</v>
      </c>
      <c r="H36" s="497">
        <f>Sheet4!G34</f>
        <v>0</v>
      </c>
      <c r="I36" s="468">
        <f>Sheet2!K35</f>
        <v>0</v>
      </c>
      <c r="J36" s="497">
        <f>Sheet4!H34</f>
        <v>0</v>
      </c>
      <c r="K36" s="468">
        <f>Sheet2!L35</f>
        <v>0</v>
      </c>
      <c r="L36" s="497">
        <f>Sheet4!I34</f>
        <v>0</v>
      </c>
      <c r="M36" s="468">
        <f>Sheet2!M35</f>
        <v>0</v>
      </c>
      <c r="N36" s="498">
        <f>Sheet4!J34</f>
        <v>1</v>
      </c>
      <c r="O36" s="468">
        <f>Sheet2!H35</f>
        <v>26141000</v>
      </c>
      <c r="P36" s="498">
        <f>Sheet4!K34</f>
        <v>1</v>
      </c>
      <c r="Q36" s="468">
        <f>Sheet2!I35</f>
        <v>40000000</v>
      </c>
      <c r="R36" s="498">
        <f>Sheet4!L34</f>
        <v>1</v>
      </c>
      <c r="S36" s="468">
        <f>Sheet2!J35</f>
        <v>40000000</v>
      </c>
      <c r="T36" s="500">
        <v>1</v>
      </c>
      <c r="U36" s="468">
        <f t="shared" ref="U36:U40" si="6">K36+M36+O36+Q36+S36</f>
        <v>106141000</v>
      </c>
      <c r="V36" s="506" t="s">
        <v>25</v>
      </c>
      <c r="X36" s="544">
        <f t="shared" ref="X36:X40" si="7">O36*3%</f>
        <v>784230</v>
      </c>
    </row>
    <row r="37" spans="1:26" ht="63.75" customHeight="1" x14ac:dyDescent="0.25">
      <c r="A37" s="792"/>
      <c r="B37" s="792"/>
      <c r="C37" s="792"/>
      <c r="D37" s="505">
        <f>'RPJMD Kecamatan'!P116</f>
        <v>0</v>
      </c>
      <c r="E37" s="792"/>
      <c r="F37" s="792"/>
      <c r="G37" s="499">
        <v>1</v>
      </c>
      <c r="H37" s="497">
        <f>Sheet4!G35</f>
        <v>0</v>
      </c>
      <c r="I37" s="468">
        <f>Sheet2!K36</f>
        <v>0</v>
      </c>
      <c r="J37" s="497">
        <f>Sheet4!H35</f>
        <v>0</v>
      </c>
      <c r="K37" s="468">
        <f>Sheet2!L36</f>
        <v>0</v>
      </c>
      <c r="L37" s="497">
        <f>Sheet4!I35</f>
        <v>0</v>
      </c>
      <c r="M37" s="468">
        <f>Sheet2!M36</f>
        <v>0</v>
      </c>
      <c r="N37" s="498">
        <f>Sheet4!J35</f>
        <v>1</v>
      </c>
      <c r="O37" s="468">
        <f>Sheet2!H36</f>
        <v>35141000</v>
      </c>
      <c r="P37" s="498">
        <f>Sheet4!K35</f>
        <v>1</v>
      </c>
      <c r="Q37" s="468">
        <f>Sheet2!I36</f>
        <v>40000000</v>
      </c>
      <c r="R37" s="498">
        <f>Sheet4!L35</f>
        <v>1</v>
      </c>
      <c r="S37" s="468">
        <f>Sheet2!J36</f>
        <v>40000000</v>
      </c>
      <c r="T37" s="500">
        <v>1</v>
      </c>
      <c r="U37" s="468">
        <f t="shared" si="6"/>
        <v>115141000</v>
      </c>
      <c r="V37" s="506" t="s">
        <v>27</v>
      </c>
      <c r="X37" s="544">
        <f t="shared" si="7"/>
        <v>1054230</v>
      </c>
    </row>
    <row r="38" spans="1:26" ht="63.75" customHeight="1" x14ac:dyDescent="0.25">
      <c r="A38" s="792"/>
      <c r="B38" s="792"/>
      <c r="C38" s="792"/>
      <c r="D38" s="505">
        <f>'RPJMD Kecamatan'!P117</f>
        <v>0</v>
      </c>
      <c r="E38" s="792"/>
      <c r="F38" s="792"/>
      <c r="G38" s="499">
        <v>1</v>
      </c>
      <c r="H38" s="497">
        <f>Sheet4!G36</f>
        <v>0</v>
      </c>
      <c r="I38" s="468">
        <f>Sheet2!K37</f>
        <v>0</v>
      </c>
      <c r="J38" s="497">
        <f>Sheet4!H36</f>
        <v>0</v>
      </c>
      <c r="K38" s="468">
        <f>Sheet2!L37</f>
        <v>0</v>
      </c>
      <c r="L38" s="497">
        <f>Sheet4!I36</f>
        <v>0</v>
      </c>
      <c r="M38" s="468">
        <f>Sheet2!M37</f>
        <v>0</v>
      </c>
      <c r="N38" s="498">
        <f>Sheet4!J36</f>
        <v>1</v>
      </c>
      <c r="O38" s="468">
        <f>Sheet2!H37</f>
        <v>35241000</v>
      </c>
      <c r="P38" s="498">
        <f>Sheet4!K36</f>
        <v>1</v>
      </c>
      <c r="Q38" s="468">
        <f>Sheet2!I37</f>
        <v>40000000</v>
      </c>
      <c r="R38" s="498">
        <f>Sheet4!L36</f>
        <v>1</v>
      </c>
      <c r="S38" s="468">
        <f>Sheet2!J37</f>
        <v>40000000</v>
      </c>
      <c r="T38" s="500">
        <v>1</v>
      </c>
      <c r="U38" s="468">
        <f t="shared" si="6"/>
        <v>115241000</v>
      </c>
      <c r="V38" s="506" t="s">
        <v>28</v>
      </c>
      <c r="X38" s="544">
        <f t="shared" si="7"/>
        <v>1057230</v>
      </c>
    </row>
    <row r="39" spans="1:26" ht="63.75" customHeight="1" x14ac:dyDescent="0.25">
      <c r="A39" s="789"/>
      <c r="B39" s="789"/>
      <c r="C39" s="789"/>
      <c r="D39" s="505">
        <f>'RPJMD Kecamatan'!P118</f>
        <v>0</v>
      </c>
      <c r="E39" s="789"/>
      <c r="F39" s="789"/>
      <c r="G39" s="499">
        <v>1</v>
      </c>
      <c r="H39" s="497">
        <f>Sheet4!G37</f>
        <v>0</v>
      </c>
      <c r="I39" s="468">
        <f>Sheet2!K38</f>
        <v>0</v>
      </c>
      <c r="J39" s="497">
        <f>Sheet4!H37</f>
        <v>0</v>
      </c>
      <c r="K39" s="468">
        <f>Sheet2!L38</f>
        <v>0</v>
      </c>
      <c r="L39" s="497">
        <f>Sheet4!I37</f>
        <v>0</v>
      </c>
      <c r="M39" s="468">
        <f>Sheet2!M38</f>
        <v>0</v>
      </c>
      <c r="N39" s="498">
        <f>Sheet4!J37</f>
        <v>1</v>
      </c>
      <c r="O39" s="468">
        <f>Sheet2!H38</f>
        <v>35291000</v>
      </c>
      <c r="P39" s="498">
        <f>Sheet4!K37</f>
        <v>1</v>
      </c>
      <c r="Q39" s="468">
        <f>Sheet2!I38</f>
        <v>40000000</v>
      </c>
      <c r="R39" s="498">
        <f>Sheet4!L37</f>
        <v>1</v>
      </c>
      <c r="S39" s="468">
        <f>Sheet2!J38</f>
        <v>40000000</v>
      </c>
      <c r="T39" s="500">
        <v>1</v>
      </c>
      <c r="U39" s="468">
        <f t="shared" si="6"/>
        <v>115291000</v>
      </c>
      <c r="V39" s="506" t="s">
        <v>29</v>
      </c>
      <c r="X39" s="544">
        <f t="shared" si="7"/>
        <v>1058730</v>
      </c>
    </row>
    <row r="40" spans="1:26" ht="63.75" customHeight="1" x14ac:dyDescent="0.25">
      <c r="A40" s="505"/>
      <c r="B40" s="505"/>
      <c r="C40" s="505"/>
      <c r="D40" s="505">
        <f>'RPJMD Kecamatan'!P119</f>
        <v>0</v>
      </c>
      <c r="E40" s="505"/>
      <c r="F40" s="505"/>
      <c r="G40" s="499">
        <v>1</v>
      </c>
      <c r="H40" s="497">
        <f>Sheet4!G38</f>
        <v>0</v>
      </c>
      <c r="I40" s="468">
        <f>Sheet2!K39</f>
        <v>0</v>
      </c>
      <c r="J40" s="497">
        <f>Sheet4!H38</f>
        <v>0</v>
      </c>
      <c r="K40" s="468">
        <f>Sheet2!L39</f>
        <v>0</v>
      </c>
      <c r="L40" s="497">
        <f>Sheet4!I38</f>
        <v>0</v>
      </c>
      <c r="M40" s="468">
        <f>Sheet2!M39</f>
        <v>0</v>
      </c>
      <c r="N40" s="498">
        <f>Sheet4!J38</f>
        <v>1</v>
      </c>
      <c r="O40" s="468">
        <f>Sheet2!H39</f>
        <v>34241000</v>
      </c>
      <c r="P40" s="498">
        <f>Sheet4!K38</f>
        <v>1</v>
      </c>
      <c r="Q40" s="468">
        <f>Sheet2!I39</f>
        <v>40000000</v>
      </c>
      <c r="R40" s="498">
        <f>Sheet4!L38</f>
        <v>1</v>
      </c>
      <c r="S40" s="468">
        <f>Sheet2!J39</f>
        <v>40000000</v>
      </c>
      <c r="T40" s="500">
        <v>1</v>
      </c>
      <c r="U40" s="468">
        <f t="shared" si="6"/>
        <v>114241000</v>
      </c>
      <c r="V40" s="506" t="s">
        <v>30</v>
      </c>
      <c r="X40" s="544">
        <f t="shared" si="7"/>
        <v>1027230</v>
      </c>
    </row>
    <row r="41" spans="1:26" ht="2.25" customHeight="1" x14ac:dyDescent="0.25">
      <c r="A41" s="505"/>
      <c r="B41" s="505"/>
      <c r="C41" s="505"/>
      <c r="D41" s="505"/>
      <c r="E41" s="505"/>
      <c r="F41" s="505"/>
      <c r="G41" s="499"/>
      <c r="H41" s="470"/>
      <c r="I41" s="468"/>
      <c r="J41" s="470"/>
      <c r="K41" s="468"/>
      <c r="L41" s="470"/>
      <c r="M41" s="468"/>
      <c r="N41" s="470"/>
      <c r="O41" s="468"/>
      <c r="P41" s="470"/>
      <c r="Q41" s="468"/>
      <c r="R41" s="470"/>
      <c r="S41" s="468"/>
      <c r="T41" s="470"/>
      <c r="U41" s="468"/>
      <c r="V41" s="506"/>
      <c r="X41" s="544">
        <f t="shared" si="3"/>
        <v>0</v>
      </c>
    </row>
    <row r="42" spans="1:26" ht="63.75" customHeight="1" x14ac:dyDescent="0.25">
      <c r="A42" s="505"/>
      <c r="B42" s="505"/>
      <c r="C42" s="505" t="str">
        <f>Sheet2!C41</f>
        <v>Program Pengembangan Kinerja Pengelolaan Persampahan</v>
      </c>
      <c r="D42" s="505" t="str">
        <f>'RPJMD Kecamatan'!P95</f>
        <v>Operasional dan Pemeliharaan TPA Belakang Padang</v>
      </c>
      <c r="E42" s="505" t="str">
        <f>Sheet4!D40</f>
        <v>Persentase pengangkutan sampah</v>
      </c>
      <c r="F42" s="505" t="str">
        <f>E42</f>
        <v>Persentase pengangkutan sampah</v>
      </c>
      <c r="G42" s="499">
        <v>1</v>
      </c>
      <c r="H42" s="497">
        <f>Sheet4!G40</f>
        <v>0.89200000000000002</v>
      </c>
      <c r="I42" s="468">
        <f>Sheet2!K41</f>
        <v>622553160</v>
      </c>
      <c r="J42" s="497">
        <f>Sheet4!H40</f>
        <v>0.97499999999999998</v>
      </c>
      <c r="K42" s="468">
        <f>Sheet2!L41</f>
        <v>687715916</v>
      </c>
      <c r="L42" s="497">
        <f>Sheet4!I40</f>
        <v>0.99460000000000004</v>
      </c>
      <c r="M42" s="468">
        <f>Sheet2!M41</f>
        <v>607949608</v>
      </c>
      <c r="N42" s="498">
        <f>Sheet4!J40</f>
        <v>1</v>
      </c>
      <c r="O42" s="468">
        <v>597412816</v>
      </c>
      <c r="P42" s="498">
        <f>Sheet4!K40</f>
        <v>1</v>
      </c>
      <c r="Q42" s="468">
        <f>Sheet2!I41</f>
        <v>1568858331.4400001</v>
      </c>
      <c r="R42" s="498">
        <f>Sheet4!L40</f>
        <v>1</v>
      </c>
      <c r="S42" s="468">
        <f>Sheet2!J41</f>
        <v>644480000</v>
      </c>
      <c r="T42" s="500">
        <v>1</v>
      </c>
      <c r="U42" s="468">
        <f>I42+K42+M42+O42+Q42+S42</f>
        <v>4728969831.4400005</v>
      </c>
      <c r="V42" s="508" t="s">
        <v>594</v>
      </c>
      <c r="X42" s="544">
        <f t="shared" si="3"/>
        <v>17922384.48</v>
      </c>
      <c r="Z42" s="18">
        <v>1568858331.4400001</v>
      </c>
    </row>
    <row r="43" spans="1:26" ht="2.25" customHeight="1" x14ac:dyDescent="0.25">
      <c r="A43" s="510"/>
      <c r="B43" s="510"/>
      <c r="C43" s="510"/>
      <c r="D43" s="510"/>
      <c r="E43" s="510"/>
      <c r="F43" s="510"/>
      <c r="G43" s="499"/>
      <c r="H43" s="497"/>
      <c r="I43" s="468"/>
      <c r="J43" s="497"/>
      <c r="K43" s="468"/>
      <c r="L43" s="497"/>
      <c r="M43" s="468"/>
      <c r="N43" s="498"/>
      <c r="O43" s="468"/>
      <c r="P43" s="498"/>
      <c r="Q43" s="468"/>
      <c r="R43" s="498"/>
      <c r="S43" s="468"/>
      <c r="T43" s="500"/>
      <c r="U43" s="468"/>
      <c r="V43" s="508"/>
    </row>
  </sheetData>
  <mergeCells count="47">
    <mergeCell ref="A35:A39"/>
    <mergeCell ref="B35:B39"/>
    <mergeCell ref="C35:C39"/>
    <mergeCell ref="E35:E39"/>
    <mergeCell ref="F35:F39"/>
    <mergeCell ref="A29:A33"/>
    <mergeCell ref="B29:B33"/>
    <mergeCell ref="C29:C33"/>
    <mergeCell ref="E29:E33"/>
    <mergeCell ref="F29:F33"/>
    <mergeCell ref="A23:A27"/>
    <mergeCell ref="B23:B27"/>
    <mergeCell ref="E23:E27"/>
    <mergeCell ref="F23:F27"/>
    <mergeCell ref="C23:C27"/>
    <mergeCell ref="N5:S5"/>
    <mergeCell ref="E20:E21"/>
    <mergeCell ref="F20:F21"/>
    <mergeCell ref="B20:B21"/>
    <mergeCell ref="A20:A21"/>
    <mergeCell ref="C20:C21"/>
    <mergeCell ref="E8:F8"/>
    <mergeCell ref="A9:A14"/>
    <mergeCell ref="B9:B14"/>
    <mergeCell ref="C5:D7"/>
    <mergeCell ref="C8:D8"/>
    <mergeCell ref="C9:C14"/>
    <mergeCell ref="E9:E14"/>
    <mergeCell ref="F9:F14"/>
    <mergeCell ref="E17:E18"/>
    <mergeCell ref="F17:F18"/>
    <mergeCell ref="A1:V1"/>
    <mergeCell ref="A2:V2"/>
    <mergeCell ref="A3:V3"/>
    <mergeCell ref="A5:A7"/>
    <mergeCell ref="B5:B7"/>
    <mergeCell ref="G5:G7"/>
    <mergeCell ref="H5:M5"/>
    <mergeCell ref="H6:I6"/>
    <mergeCell ref="V5:V6"/>
    <mergeCell ref="J6:K6"/>
    <mergeCell ref="L6:M6"/>
    <mergeCell ref="N6:O6"/>
    <mergeCell ref="P6:Q6"/>
    <mergeCell ref="R6:S6"/>
    <mergeCell ref="E5:F7"/>
    <mergeCell ref="T5:U6"/>
  </mergeCells>
  <pageMargins left="0.19685039370078741" right="0.11811023622047245" top="0.59055118110236227" bottom="0.39370078740157483" header="0.31496062992125984" footer="0.31496062992125984"/>
  <pageSetup paperSize="9" scale="5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A33" sqref="A33:XFD38"/>
    </sheetView>
  </sheetViews>
  <sheetFormatPr defaultRowHeight="12.75" x14ac:dyDescent="0.25"/>
  <cols>
    <col min="1" max="1" width="3.7109375" style="380" customWidth="1"/>
    <col min="2" max="2" width="25.7109375" style="379" customWidth="1"/>
    <col min="3" max="9" width="10.7109375" style="379" customWidth="1"/>
    <col min="10" max="16384" width="9.140625" style="379"/>
  </cols>
  <sheetData>
    <row r="1" spans="1:9" ht="15" x14ac:dyDescent="0.25">
      <c r="A1" s="748" t="s">
        <v>584</v>
      </c>
      <c r="B1" s="748"/>
      <c r="C1" s="748"/>
      <c r="D1" s="748"/>
      <c r="E1" s="748"/>
      <c r="F1" s="748"/>
      <c r="G1" s="748"/>
      <c r="H1" s="748"/>
      <c r="I1" s="748"/>
    </row>
    <row r="2" spans="1:9" ht="15.75" customHeight="1" x14ac:dyDescent="0.25">
      <c r="A2" s="748" t="s">
        <v>585</v>
      </c>
      <c r="B2" s="748"/>
      <c r="C2" s="748"/>
      <c r="D2" s="748"/>
      <c r="E2" s="748"/>
      <c r="F2" s="748"/>
      <c r="G2" s="748"/>
      <c r="H2" s="748"/>
      <c r="I2" s="748"/>
    </row>
    <row r="3" spans="1:9" ht="15.75" customHeight="1" x14ac:dyDescent="0.25">
      <c r="A3" s="748" t="s">
        <v>586</v>
      </c>
      <c r="B3" s="748"/>
      <c r="C3" s="748"/>
      <c r="D3" s="748"/>
      <c r="E3" s="748"/>
      <c r="F3" s="748"/>
      <c r="G3" s="748"/>
      <c r="H3" s="748"/>
      <c r="I3" s="748"/>
    </row>
    <row r="5" spans="1:9" ht="63.75" customHeight="1" x14ac:dyDescent="0.25">
      <c r="A5" s="749" t="s">
        <v>536</v>
      </c>
      <c r="B5" s="749" t="s">
        <v>487</v>
      </c>
      <c r="C5" s="454" t="s">
        <v>587</v>
      </c>
      <c r="D5" s="749" t="s">
        <v>588</v>
      </c>
      <c r="E5" s="749"/>
      <c r="F5" s="749" t="s">
        <v>589</v>
      </c>
      <c r="G5" s="749"/>
      <c r="H5" s="749"/>
      <c r="I5" s="749" t="s">
        <v>590</v>
      </c>
    </row>
    <row r="6" spans="1:9" s="380" customFormat="1" ht="20.25" customHeight="1" x14ac:dyDescent="0.25">
      <c r="A6" s="749"/>
      <c r="B6" s="749"/>
      <c r="C6" s="474" t="s">
        <v>541</v>
      </c>
      <c r="D6" s="474" t="s">
        <v>542</v>
      </c>
      <c r="E6" s="474" t="s">
        <v>543</v>
      </c>
      <c r="F6" s="474" t="s">
        <v>544</v>
      </c>
      <c r="G6" s="474" t="s">
        <v>545</v>
      </c>
      <c r="H6" s="474" t="s">
        <v>546</v>
      </c>
      <c r="I6" s="749"/>
    </row>
    <row r="7" spans="1:9" s="375" customFormat="1" ht="11.25" x14ac:dyDescent="0.25">
      <c r="A7" s="452" t="s">
        <v>482</v>
      </c>
      <c r="B7" s="452" t="s">
        <v>483</v>
      </c>
      <c r="C7" s="452" t="s">
        <v>484</v>
      </c>
      <c r="D7" s="452" t="s">
        <v>485</v>
      </c>
      <c r="E7" s="452" t="s">
        <v>502</v>
      </c>
      <c r="F7" s="452" t="s">
        <v>503</v>
      </c>
      <c r="G7" s="452" t="s">
        <v>504</v>
      </c>
      <c r="H7" s="452" t="s">
        <v>505</v>
      </c>
      <c r="I7" s="452" t="s">
        <v>506</v>
      </c>
    </row>
    <row r="8" spans="1:9" ht="63.75" customHeight="1" x14ac:dyDescent="0.25">
      <c r="A8" s="475" t="s">
        <v>482</v>
      </c>
      <c r="B8" s="747" t="str">
        <f>Sheet6!E9</f>
        <v>Tersedianya administrasi perkantoran yang menunjang tugas pokok dan fungsi Pemerintah Kota Batam</v>
      </c>
      <c r="C8" s="495">
        <f>Sheet6!H9</f>
        <v>0.84740000000000004</v>
      </c>
      <c r="D8" s="495">
        <f>Sheet6!J9</f>
        <v>0.88460000000000005</v>
      </c>
      <c r="E8" s="495">
        <f>Sheet6!L9</f>
        <v>0.91400000000000003</v>
      </c>
      <c r="F8" s="496">
        <f>Sheet6!N9</f>
        <v>1</v>
      </c>
      <c r="G8" s="496">
        <f>Sheet6!P9</f>
        <v>1</v>
      </c>
      <c r="H8" s="496">
        <f>Sheet6!R9</f>
        <v>1</v>
      </c>
      <c r="I8" s="496">
        <f>Sheet6!T9</f>
        <v>1</v>
      </c>
    </row>
    <row r="9" spans="1:9" x14ac:dyDescent="0.25">
      <c r="A9" s="475" t="s">
        <v>483</v>
      </c>
      <c r="B9" s="747"/>
      <c r="C9" s="495">
        <f>Sheet6!H10</f>
        <v>0.96230000000000004</v>
      </c>
      <c r="D9" s="495">
        <f>Sheet6!J10</f>
        <v>0.94620000000000004</v>
      </c>
      <c r="E9" s="495">
        <f>Sheet6!L10</f>
        <v>0.96679999999999999</v>
      </c>
      <c r="F9" s="496">
        <f>Sheet6!N10</f>
        <v>1</v>
      </c>
      <c r="G9" s="496">
        <f>Sheet6!P10</f>
        <v>1</v>
      </c>
      <c r="H9" s="496">
        <f>Sheet6!R10</f>
        <v>1</v>
      </c>
      <c r="I9" s="496">
        <f>Sheet6!T10</f>
        <v>1</v>
      </c>
    </row>
    <row r="10" spans="1:9" x14ac:dyDescent="0.25">
      <c r="A10" s="475" t="s">
        <v>484</v>
      </c>
      <c r="B10" s="747"/>
      <c r="C10" s="495">
        <f>Sheet6!H11</f>
        <v>0.96279999999999999</v>
      </c>
      <c r="D10" s="495">
        <f>Sheet6!J11</f>
        <v>0.93049999999999999</v>
      </c>
      <c r="E10" s="495">
        <f>Sheet6!L11</f>
        <v>0.97529999999999994</v>
      </c>
      <c r="F10" s="496">
        <f>Sheet6!N11</f>
        <v>1</v>
      </c>
      <c r="G10" s="496">
        <f>Sheet6!P11</f>
        <v>1</v>
      </c>
      <c r="H10" s="496">
        <f>Sheet6!R11</f>
        <v>1</v>
      </c>
      <c r="I10" s="496">
        <f>Sheet6!T11</f>
        <v>1</v>
      </c>
    </row>
    <row r="11" spans="1:9" x14ac:dyDescent="0.25">
      <c r="A11" s="475" t="s">
        <v>485</v>
      </c>
      <c r="B11" s="747"/>
      <c r="C11" s="495">
        <f>Sheet6!H12</f>
        <v>0.94230000000000003</v>
      </c>
      <c r="D11" s="495">
        <f>Sheet6!J12</f>
        <v>0.92200000000000004</v>
      </c>
      <c r="E11" s="495">
        <f>Sheet6!L12</f>
        <v>0.95630000000000004</v>
      </c>
      <c r="F11" s="496">
        <f>Sheet6!N12</f>
        <v>1</v>
      </c>
      <c r="G11" s="496">
        <f>Sheet6!P12</f>
        <v>1</v>
      </c>
      <c r="H11" s="496">
        <f>Sheet6!R12</f>
        <v>1</v>
      </c>
      <c r="I11" s="496">
        <f>Sheet6!T12</f>
        <v>1</v>
      </c>
    </row>
    <row r="12" spans="1:9" x14ac:dyDescent="0.25">
      <c r="A12" s="475" t="s">
        <v>502</v>
      </c>
      <c r="B12" s="747"/>
      <c r="C12" s="495">
        <f>Sheet6!H13</f>
        <v>0.95630000000000004</v>
      </c>
      <c r="D12" s="495">
        <f>Sheet6!J13</f>
        <v>0.92310000000000003</v>
      </c>
      <c r="E12" s="495">
        <f>Sheet6!L13</f>
        <v>0.9617</v>
      </c>
      <c r="F12" s="496">
        <f>Sheet6!N13</f>
        <v>1</v>
      </c>
      <c r="G12" s="496">
        <f>Sheet6!P13</f>
        <v>1</v>
      </c>
      <c r="H12" s="496">
        <f>Sheet6!R13</f>
        <v>1</v>
      </c>
      <c r="I12" s="496">
        <f>Sheet6!T13</f>
        <v>1</v>
      </c>
    </row>
    <row r="13" spans="1:9" x14ac:dyDescent="0.25">
      <c r="A13" s="475" t="s">
        <v>503</v>
      </c>
      <c r="B13" s="747"/>
      <c r="C13" s="495">
        <f>Sheet6!H14</f>
        <v>0.95469999999999999</v>
      </c>
      <c r="D13" s="495">
        <f>Sheet6!J14</f>
        <v>0.92459999999999998</v>
      </c>
      <c r="E13" s="495">
        <f>Sheet6!L14</f>
        <v>0.95299999999999996</v>
      </c>
      <c r="F13" s="496">
        <f>Sheet6!N14</f>
        <v>1</v>
      </c>
      <c r="G13" s="496">
        <f>Sheet6!P14</f>
        <v>1</v>
      </c>
      <c r="H13" s="496">
        <f>Sheet6!R14</f>
        <v>1</v>
      </c>
      <c r="I13" s="496">
        <f>Sheet6!T14</f>
        <v>1</v>
      </c>
    </row>
    <row r="14" spans="1:9" x14ac:dyDescent="0.25">
      <c r="A14" s="475" t="s">
        <v>504</v>
      </c>
      <c r="B14" s="386"/>
      <c r="C14" s="495">
        <f>Sheet6!H15</f>
        <v>0.96160000000000001</v>
      </c>
      <c r="D14" s="495">
        <f>Sheet6!J15</f>
        <v>0.9345</v>
      </c>
      <c r="E14" s="495">
        <f>Sheet6!L15</f>
        <v>0.95679999999999998</v>
      </c>
      <c r="F14" s="496">
        <f>Sheet6!N15</f>
        <v>1</v>
      </c>
      <c r="G14" s="496">
        <f>Sheet6!P15</f>
        <v>1</v>
      </c>
      <c r="H14" s="496">
        <f>Sheet6!R15</f>
        <v>1</v>
      </c>
      <c r="I14" s="496">
        <f>Sheet6!T15</f>
        <v>1</v>
      </c>
    </row>
    <row r="15" spans="1:9" ht="2.25" customHeight="1" x14ac:dyDescent="0.25">
      <c r="A15" s="477"/>
      <c r="B15" s="386"/>
      <c r="C15" s="495"/>
      <c r="D15" s="495"/>
      <c r="E15" s="495"/>
      <c r="F15" s="496"/>
      <c r="G15" s="496"/>
      <c r="H15" s="496"/>
      <c r="I15" s="496"/>
    </row>
    <row r="16" spans="1:9" ht="63.75" x14ac:dyDescent="0.25">
      <c r="A16" s="475" t="s">
        <v>505</v>
      </c>
      <c r="B16" s="386" t="str">
        <f>Sheet6!E17</f>
        <v>Meningkat dan terpeliharanya sarana dan prasarana aparatur yang menunjang tugas pokok dan fungsi Pemerintah Kota Batam</v>
      </c>
      <c r="C16" s="495">
        <f>Sheet6!H17</f>
        <v>0.86850000000000005</v>
      </c>
      <c r="D16" s="495">
        <f>Sheet6!J17</f>
        <v>0.21560000000000001</v>
      </c>
      <c r="E16" s="495">
        <f>Sheet6!L17</f>
        <v>0.97789999999999999</v>
      </c>
      <c r="F16" s="496">
        <f>Sheet6!N17</f>
        <v>1</v>
      </c>
      <c r="G16" s="496">
        <f>Sheet6!P17</f>
        <v>1</v>
      </c>
      <c r="H16" s="496">
        <f>Sheet6!R17</f>
        <v>1</v>
      </c>
      <c r="I16" s="496">
        <f>Sheet6!T17</f>
        <v>1</v>
      </c>
    </row>
    <row r="17" spans="1:9" ht="2.25" customHeight="1" x14ac:dyDescent="0.25">
      <c r="A17" s="477"/>
      <c r="B17" s="386"/>
      <c r="C17" s="495"/>
      <c r="D17" s="495"/>
      <c r="E17" s="495"/>
      <c r="F17" s="496"/>
      <c r="G17" s="496"/>
      <c r="H17" s="496"/>
      <c r="I17" s="496"/>
    </row>
    <row r="18" spans="1:9" ht="102" customHeight="1" x14ac:dyDescent="0.25">
      <c r="A18" s="475" t="s">
        <v>506</v>
      </c>
      <c r="B18" s="747" t="str">
        <f>Sheet6!E20</f>
        <v>Meningkatnya kapasitas lembaga / organisasi kemasyarakatan, Meningkatnya swadaya masyarakat dan meningkatnya kapasitas lembaga dan ekonomi kelurahan</v>
      </c>
      <c r="C18" s="495">
        <f>Sheet6!H20</f>
        <v>0.98029999999999995</v>
      </c>
      <c r="D18" s="495">
        <f>Sheet6!J20</f>
        <v>0.99960000000000004</v>
      </c>
      <c r="E18" s="495">
        <f>Sheet6!L20</f>
        <v>0.96289999999999998</v>
      </c>
      <c r="F18" s="496">
        <f>Sheet6!N20</f>
        <v>1</v>
      </c>
      <c r="G18" s="496">
        <f>Sheet6!P20</f>
        <v>1</v>
      </c>
      <c r="H18" s="496">
        <f>Sheet6!R20</f>
        <v>1</v>
      </c>
      <c r="I18" s="496">
        <f>Sheet6!T20</f>
        <v>1</v>
      </c>
    </row>
    <row r="19" spans="1:9" x14ac:dyDescent="0.25">
      <c r="A19" s="475" t="s">
        <v>507</v>
      </c>
      <c r="B19" s="747"/>
      <c r="C19" s="495">
        <f>Sheet6!H21</f>
        <v>0.97470000000000001</v>
      </c>
      <c r="D19" s="495">
        <f>Sheet6!J21</f>
        <v>0.8841</v>
      </c>
      <c r="E19" s="495">
        <f>Sheet6!L21</f>
        <v>0.9718</v>
      </c>
      <c r="F19" s="496">
        <f>Sheet6!N21</f>
        <v>1</v>
      </c>
      <c r="G19" s="496">
        <f>Sheet6!P21</f>
        <v>1</v>
      </c>
      <c r="H19" s="496">
        <f>Sheet6!R21</f>
        <v>0.45</v>
      </c>
      <c r="I19" s="496">
        <f>Sheet6!T21</f>
        <v>1</v>
      </c>
    </row>
    <row r="20" spans="1:9" ht="1.5" customHeight="1" x14ac:dyDescent="0.25">
      <c r="A20" s="477"/>
      <c r="B20" s="386"/>
      <c r="C20" s="495"/>
      <c r="D20" s="495"/>
      <c r="E20" s="495"/>
      <c r="F20" s="496"/>
      <c r="G20" s="496"/>
      <c r="H20" s="496"/>
      <c r="I20" s="496"/>
    </row>
    <row r="21" spans="1:9" ht="76.5" customHeight="1" x14ac:dyDescent="0.25">
      <c r="A21" s="475" t="s">
        <v>508</v>
      </c>
      <c r="B21" s="747" t="str">
        <f>Sheet6!E23</f>
        <v>Persentase prasarana dan sarana dasar (PSD) lingkungan permukiman berbasis peran serta (pemberdayaan) masyarakat</v>
      </c>
      <c r="C21" s="495">
        <f>Sheet6!H23</f>
        <v>0</v>
      </c>
      <c r="D21" s="495">
        <f>Sheet6!J23</f>
        <v>0.99790000000000001</v>
      </c>
      <c r="E21" s="495">
        <f>Sheet6!L23</f>
        <v>0.99970000000000003</v>
      </c>
      <c r="F21" s="496">
        <f>Sheet6!N23</f>
        <v>1</v>
      </c>
      <c r="G21" s="496">
        <f>Sheet6!P23</f>
        <v>1</v>
      </c>
      <c r="H21" s="496">
        <f>Sheet6!R23</f>
        <v>1</v>
      </c>
      <c r="I21" s="496">
        <f>Sheet6!T23</f>
        <v>1</v>
      </c>
    </row>
    <row r="22" spans="1:9" x14ac:dyDescent="0.25">
      <c r="A22" s="475" t="s">
        <v>509</v>
      </c>
      <c r="B22" s="747"/>
      <c r="C22" s="495">
        <f>Sheet6!H24</f>
        <v>0</v>
      </c>
      <c r="D22" s="495">
        <f>Sheet6!J24</f>
        <v>0.99919999999999998</v>
      </c>
      <c r="E22" s="495">
        <f>Sheet6!L24</f>
        <v>0.99960000000000004</v>
      </c>
      <c r="F22" s="496">
        <f>Sheet6!N24</f>
        <v>1</v>
      </c>
      <c r="G22" s="496">
        <f>Sheet6!P24</f>
        <v>1</v>
      </c>
      <c r="H22" s="496">
        <f>Sheet6!R24</f>
        <v>1</v>
      </c>
      <c r="I22" s="496">
        <f>Sheet6!T24</f>
        <v>1</v>
      </c>
    </row>
    <row r="23" spans="1:9" x14ac:dyDescent="0.25">
      <c r="A23" s="475" t="s">
        <v>510</v>
      </c>
      <c r="B23" s="747"/>
      <c r="C23" s="495">
        <f>Sheet6!H25</f>
        <v>0</v>
      </c>
      <c r="D23" s="495">
        <f>Sheet6!J25</f>
        <v>0.99950000000000006</v>
      </c>
      <c r="E23" s="495">
        <f>Sheet6!L25</f>
        <v>0.99919999999999998</v>
      </c>
      <c r="F23" s="496">
        <f>Sheet6!N25</f>
        <v>1</v>
      </c>
      <c r="G23" s="496">
        <f>Sheet6!P25</f>
        <v>1</v>
      </c>
      <c r="H23" s="496">
        <f>Sheet6!R25</f>
        <v>1</v>
      </c>
      <c r="I23" s="496">
        <f>Sheet6!T25</f>
        <v>1</v>
      </c>
    </row>
    <row r="24" spans="1:9" x14ac:dyDescent="0.25">
      <c r="A24" s="475" t="s">
        <v>511</v>
      </c>
      <c r="B24" s="747"/>
      <c r="C24" s="495">
        <f>Sheet6!H26</f>
        <v>0</v>
      </c>
      <c r="D24" s="495">
        <f>Sheet6!J26</f>
        <v>0.999</v>
      </c>
      <c r="E24" s="495">
        <f>Sheet6!L26</f>
        <v>0.99929999999999997</v>
      </c>
      <c r="F24" s="496">
        <f>Sheet6!N26</f>
        <v>1</v>
      </c>
      <c r="G24" s="496">
        <f>Sheet6!P26</f>
        <v>1</v>
      </c>
      <c r="H24" s="496">
        <f>Sheet6!R26</f>
        <v>1</v>
      </c>
      <c r="I24" s="496">
        <f>Sheet6!T26</f>
        <v>1</v>
      </c>
    </row>
    <row r="25" spans="1:9" x14ac:dyDescent="0.25">
      <c r="A25" s="475" t="s">
        <v>512</v>
      </c>
      <c r="B25" s="747"/>
      <c r="C25" s="495">
        <f>Sheet6!H27</f>
        <v>0</v>
      </c>
      <c r="D25" s="495">
        <f>Sheet6!J27</f>
        <v>0.99770000000000003</v>
      </c>
      <c r="E25" s="495">
        <f>Sheet6!L27</f>
        <v>0.99939999999999996</v>
      </c>
      <c r="F25" s="496">
        <f>Sheet6!N27</f>
        <v>1</v>
      </c>
      <c r="G25" s="496">
        <f>Sheet6!P27</f>
        <v>1</v>
      </c>
      <c r="H25" s="496">
        <f>Sheet6!R27</f>
        <v>1</v>
      </c>
      <c r="I25" s="496">
        <f>Sheet6!T27</f>
        <v>1</v>
      </c>
    </row>
    <row r="26" spans="1:9" x14ac:dyDescent="0.25">
      <c r="A26" s="475" t="s">
        <v>513</v>
      </c>
      <c r="B26" s="386"/>
      <c r="C26" s="495">
        <f>Sheet6!H28</f>
        <v>0</v>
      </c>
      <c r="D26" s="495">
        <f>Sheet6!J28</f>
        <v>0.65969999999999995</v>
      </c>
      <c r="E26" s="495">
        <f>Sheet6!L28</f>
        <v>0.99839999999999995</v>
      </c>
      <c r="F26" s="496">
        <f>Sheet6!N28</f>
        <v>1</v>
      </c>
      <c r="G26" s="496">
        <f>Sheet6!P28</f>
        <v>1</v>
      </c>
      <c r="H26" s="496">
        <f>Sheet6!R28</f>
        <v>1</v>
      </c>
      <c r="I26" s="496">
        <f>Sheet6!T28</f>
        <v>1</v>
      </c>
    </row>
    <row r="27" spans="1:9" ht="76.5" customHeight="1" x14ac:dyDescent="0.25">
      <c r="A27" s="475" t="s">
        <v>508</v>
      </c>
      <c r="B27" s="747" t="str">
        <f>Sheet6!E29</f>
        <v>Pembangunan Sarana dan Prasarana</v>
      </c>
      <c r="C27" s="495">
        <f>Sheet6!H29</f>
        <v>0</v>
      </c>
      <c r="D27" s="495">
        <f>Sheet6!J29</f>
        <v>0</v>
      </c>
      <c r="E27" s="495">
        <f>Sheet6!L29</f>
        <v>0</v>
      </c>
      <c r="F27" s="496">
        <f>Sheet6!N29</f>
        <v>1</v>
      </c>
      <c r="G27" s="496">
        <f>Sheet6!P29</f>
        <v>1</v>
      </c>
      <c r="H27" s="496">
        <f>Sheet6!R29</f>
        <v>1</v>
      </c>
      <c r="I27" s="496">
        <f>Sheet6!T29</f>
        <v>1</v>
      </c>
    </row>
    <row r="28" spans="1:9" x14ac:dyDescent="0.25">
      <c r="A28" s="475" t="s">
        <v>509</v>
      </c>
      <c r="B28" s="747"/>
      <c r="C28" s="495">
        <f>Sheet6!H30</f>
        <v>0</v>
      </c>
      <c r="D28" s="495">
        <f>Sheet6!J30</f>
        <v>0</v>
      </c>
      <c r="E28" s="495">
        <f>Sheet6!L30</f>
        <v>0</v>
      </c>
      <c r="F28" s="496">
        <f>Sheet6!N30</f>
        <v>1</v>
      </c>
      <c r="G28" s="496">
        <f>Sheet6!P30</f>
        <v>1</v>
      </c>
      <c r="H28" s="496">
        <f>Sheet6!R30</f>
        <v>1</v>
      </c>
      <c r="I28" s="496">
        <f>Sheet6!T30</f>
        <v>1</v>
      </c>
    </row>
    <row r="29" spans="1:9" x14ac:dyDescent="0.25">
      <c r="A29" s="475" t="s">
        <v>510</v>
      </c>
      <c r="B29" s="747"/>
      <c r="C29" s="495">
        <f>Sheet6!H31</f>
        <v>0</v>
      </c>
      <c r="D29" s="495">
        <f>Sheet6!J31</f>
        <v>0</v>
      </c>
      <c r="E29" s="495">
        <f>Sheet6!L31</f>
        <v>0</v>
      </c>
      <c r="F29" s="496">
        <f>Sheet6!N31</f>
        <v>1</v>
      </c>
      <c r="G29" s="496">
        <f>Sheet6!P31</f>
        <v>1</v>
      </c>
      <c r="H29" s="496">
        <f>Sheet6!R31</f>
        <v>1</v>
      </c>
      <c r="I29" s="496">
        <f>Sheet6!T31</f>
        <v>1</v>
      </c>
    </row>
    <row r="30" spans="1:9" x14ac:dyDescent="0.25">
      <c r="A30" s="475" t="s">
        <v>511</v>
      </c>
      <c r="B30" s="747"/>
      <c r="C30" s="495">
        <f>Sheet6!H32</f>
        <v>0</v>
      </c>
      <c r="D30" s="495">
        <f>Sheet6!J32</f>
        <v>0</v>
      </c>
      <c r="E30" s="495">
        <f>Sheet6!L32</f>
        <v>0</v>
      </c>
      <c r="F30" s="496">
        <f>Sheet6!N32</f>
        <v>1</v>
      </c>
      <c r="G30" s="496">
        <f>Sheet6!P32</f>
        <v>1</v>
      </c>
      <c r="H30" s="496">
        <f>Sheet6!R32</f>
        <v>1</v>
      </c>
      <c r="I30" s="496">
        <f>Sheet6!T32</f>
        <v>1</v>
      </c>
    </row>
    <row r="31" spans="1:9" x14ac:dyDescent="0.25">
      <c r="A31" s="475" t="s">
        <v>512</v>
      </c>
      <c r="B31" s="747"/>
      <c r="C31" s="495">
        <f>Sheet6!H33</f>
        <v>0</v>
      </c>
      <c r="D31" s="495">
        <f>Sheet6!J33</f>
        <v>0</v>
      </c>
      <c r="E31" s="495">
        <f>Sheet6!L33</f>
        <v>0</v>
      </c>
      <c r="F31" s="496">
        <f>Sheet6!N33</f>
        <v>1</v>
      </c>
      <c r="G31" s="496">
        <f>Sheet6!P33</f>
        <v>1</v>
      </c>
      <c r="H31" s="496">
        <f>Sheet6!R33</f>
        <v>1</v>
      </c>
      <c r="I31" s="496">
        <f>Sheet6!T33</f>
        <v>1</v>
      </c>
    </row>
    <row r="32" spans="1:9" x14ac:dyDescent="0.25">
      <c r="A32" s="475" t="s">
        <v>513</v>
      </c>
      <c r="B32" s="386"/>
      <c r="C32" s="495">
        <f>Sheet6!H34</f>
        <v>0</v>
      </c>
      <c r="D32" s="495">
        <f>Sheet6!J34</f>
        <v>0</v>
      </c>
      <c r="E32" s="495">
        <f>Sheet6!L34</f>
        <v>0</v>
      </c>
      <c r="F32" s="496">
        <f>Sheet6!N34</f>
        <v>1</v>
      </c>
      <c r="G32" s="496">
        <f>Sheet6!P34</f>
        <v>1</v>
      </c>
      <c r="H32" s="496">
        <f>Sheet6!R34</f>
        <v>1</v>
      </c>
      <c r="I32" s="496">
        <f>Sheet6!T34</f>
        <v>1</v>
      </c>
    </row>
    <row r="33" spans="1:9" ht="76.5" customHeight="1" x14ac:dyDescent="0.25">
      <c r="A33" s="475" t="s">
        <v>508</v>
      </c>
      <c r="B33" s="747" t="str">
        <f>Sheet6!E35</f>
        <v>Pembinaan Masyarakat melalui Pemberdayaan Masyarakat</v>
      </c>
      <c r="C33" s="495">
        <f>Sheet6!H35</f>
        <v>0</v>
      </c>
      <c r="D33" s="495">
        <f>Sheet6!J35</f>
        <v>0</v>
      </c>
      <c r="E33" s="495">
        <f>Sheet6!L35</f>
        <v>0</v>
      </c>
      <c r="F33" s="496">
        <f>Sheet6!N35</f>
        <v>1</v>
      </c>
      <c r="G33" s="496">
        <f>Sheet6!P35</f>
        <v>1</v>
      </c>
      <c r="H33" s="496">
        <f>Sheet6!R35</f>
        <v>1</v>
      </c>
      <c r="I33" s="496">
        <f>Sheet6!T35</f>
        <v>1</v>
      </c>
    </row>
    <row r="34" spans="1:9" x14ac:dyDescent="0.25">
      <c r="A34" s="475" t="s">
        <v>509</v>
      </c>
      <c r="B34" s="747"/>
      <c r="C34" s="495">
        <f>Sheet6!H36</f>
        <v>0</v>
      </c>
      <c r="D34" s="495">
        <f>Sheet6!J36</f>
        <v>0</v>
      </c>
      <c r="E34" s="495">
        <f>Sheet6!L36</f>
        <v>0</v>
      </c>
      <c r="F34" s="496">
        <f>Sheet6!N36</f>
        <v>1</v>
      </c>
      <c r="G34" s="496">
        <f>Sheet6!P36</f>
        <v>1</v>
      </c>
      <c r="H34" s="496">
        <f>Sheet6!R36</f>
        <v>1</v>
      </c>
      <c r="I34" s="496">
        <f>Sheet6!T36</f>
        <v>1</v>
      </c>
    </row>
    <row r="35" spans="1:9" x14ac:dyDescent="0.25">
      <c r="A35" s="475" t="s">
        <v>510</v>
      </c>
      <c r="B35" s="747"/>
      <c r="C35" s="495">
        <f>Sheet6!H37</f>
        <v>0</v>
      </c>
      <c r="D35" s="495">
        <f>Sheet6!J37</f>
        <v>0</v>
      </c>
      <c r="E35" s="495">
        <f>Sheet6!L37</f>
        <v>0</v>
      </c>
      <c r="F35" s="496">
        <f>Sheet6!N37</f>
        <v>1</v>
      </c>
      <c r="G35" s="496">
        <f>Sheet6!P37</f>
        <v>1</v>
      </c>
      <c r="H35" s="496">
        <f>Sheet6!R37</f>
        <v>1</v>
      </c>
      <c r="I35" s="496">
        <f>Sheet6!T37</f>
        <v>1</v>
      </c>
    </row>
    <row r="36" spans="1:9" x14ac:dyDescent="0.25">
      <c r="A36" s="475" t="s">
        <v>511</v>
      </c>
      <c r="B36" s="747"/>
      <c r="C36" s="495">
        <f>Sheet6!H38</f>
        <v>0</v>
      </c>
      <c r="D36" s="495">
        <f>Sheet6!J38</f>
        <v>0</v>
      </c>
      <c r="E36" s="495">
        <f>Sheet6!L38</f>
        <v>0</v>
      </c>
      <c r="F36" s="496">
        <f>Sheet6!N38</f>
        <v>1</v>
      </c>
      <c r="G36" s="496">
        <f>Sheet6!P38</f>
        <v>1</v>
      </c>
      <c r="H36" s="496">
        <f>Sheet6!R38</f>
        <v>1</v>
      </c>
      <c r="I36" s="496">
        <f>Sheet6!T38</f>
        <v>1</v>
      </c>
    </row>
    <row r="37" spans="1:9" x14ac:dyDescent="0.25">
      <c r="A37" s="475" t="s">
        <v>512</v>
      </c>
      <c r="B37" s="747"/>
      <c r="C37" s="495">
        <f>Sheet6!H39</f>
        <v>0</v>
      </c>
      <c r="D37" s="495">
        <f>Sheet6!J39</f>
        <v>0</v>
      </c>
      <c r="E37" s="495">
        <f>Sheet6!L39</f>
        <v>0</v>
      </c>
      <c r="F37" s="496">
        <f>Sheet6!N39</f>
        <v>1</v>
      </c>
      <c r="G37" s="496">
        <f>Sheet6!P39</f>
        <v>1</v>
      </c>
      <c r="H37" s="496">
        <f>Sheet6!R39</f>
        <v>1</v>
      </c>
      <c r="I37" s="496">
        <f>Sheet6!T39</f>
        <v>1</v>
      </c>
    </row>
    <row r="38" spans="1:9" x14ac:dyDescent="0.25">
      <c r="A38" s="475" t="s">
        <v>513</v>
      </c>
      <c r="B38" s="386"/>
      <c r="C38" s="495">
        <f>Sheet6!H40</f>
        <v>0</v>
      </c>
      <c r="D38" s="495">
        <f>Sheet6!J40</f>
        <v>0</v>
      </c>
      <c r="E38" s="495">
        <f>Sheet6!L40</f>
        <v>0</v>
      </c>
      <c r="F38" s="496">
        <f>Sheet6!N40</f>
        <v>1</v>
      </c>
      <c r="G38" s="496">
        <f>Sheet6!P40</f>
        <v>1</v>
      </c>
      <c r="H38" s="496">
        <f>Sheet6!R40</f>
        <v>1</v>
      </c>
      <c r="I38" s="496">
        <f>Sheet6!T40</f>
        <v>1</v>
      </c>
    </row>
    <row r="39" spans="1:9" ht="2.25" customHeight="1" x14ac:dyDescent="0.25">
      <c r="A39" s="475"/>
      <c r="B39" s="386"/>
      <c r="C39" s="495"/>
      <c r="D39" s="495"/>
      <c r="E39" s="495"/>
      <c r="F39" s="496"/>
      <c r="G39" s="496"/>
      <c r="H39" s="496"/>
      <c r="I39" s="496"/>
    </row>
    <row r="40" spans="1:9" ht="25.5" x14ac:dyDescent="0.25">
      <c r="A40" s="475" t="s">
        <v>514</v>
      </c>
      <c r="B40" s="386" t="str">
        <f>Sheet6!E42</f>
        <v>Persentase pengangkutan sampah</v>
      </c>
      <c r="C40" s="495">
        <f>Sheet6!H42</f>
        <v>0.89200000000000002</v>
      </c>
      <c r="D40" s="495">
        <f>Sheet6!J42</f>
        <v>0.97499999999999998</v>
      </c>
      <c r="E40" s="495">
        <f>Sheet6!L42</f>
        <v>0.99460000000000004</v>
      </c>
      <c r="F40" s="496">
        <f>Sheet6!N42</f>
        <v>1</v>
      </c>
      <c r="G40" s="496">
        <f>Sheet6!P42</f>
        <v>1</v>
      </c>
      <c r="H40" s="496">
        <f>Sheet6!R42</f>
        <v>1</v>
      </c>
      <c r="I40" s="496">
        <f>Sheet6!T42</f>
        <v>1</v>
      </c>
    </row>
    <row r="41" spans="1:9" ht="2.25" customHeight="1" x14ac:dyDescent="0.25">
      <c r="A41" s="477"/>
      <c r="B41" s="386"/>
      <c r="C41" s="495"/>
      <c r="D41" s="495"/>
      <c r="E41" s="495"/>
      <c r="F41" s="496"/>
      <c r="G41" s="496"/>
      <c r="H41" s="496"/>
      <c r="I41" s="496"/>
    </row>
  </sheetData>
  <mergeCells count="13">
    <mergeCell ref="B27:B31"/>
    <mergeCell ref="B33:B37"/>
    <mergeCell ref="B8:B13"/>
    <mergeCell ref="B18:B19"/>
    <mergeCell ref="B21:B25"/>
    <mergeCell ref="F5:H5"/>
    <mergeCell ref="D5:E5"/>
    <mergeCell ref="I5:I6"/>
    <mergeCell ref="A5:A6"/>
    <mergeCell ref="A1:I1"/>
    <mergeCell ref="A2:I2"/>
    <mergeCell ref="A3:I3"/>
    <mergeCell ref="B5:B6"/>
  </mergeCells>
  <pageMargins left="0.39370078740157483" right="0.19685039370078741" top="0.59055118110236227" bottom="0.39370078740157483" header="0.31496062992125984" footer="0.31496062992125984"/>
  <pageSetup paperSize="9" scale="93"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RPJMD Kecamatan</vt:lpstr>
      <vt:lpstr>target</vt:lpstr>
      <vt:lpstr>Sheet1</vt:lpstr>
      <vt:lpstr>Sheet2</vt:lpstr>
      <vt:lpstr>Sheet3</vt:lpstr>
      <vt:lpstr>Sheet4</vt:lpstr>
      <vt:lpstr>Sheet5</vt:lpstr>
      <vt:lpstr>Sheet6</vt:lpstr>
      <vt:lpstr>Sheet7</vt:lpstr>
      <vt:lpstr>'RPJMD Kecamatan'!Print_Area</vt:lpstr>
      <vt:lpstr>Sheet1!Print_Area</vt:lpstr>
      <vt:lpstr>Sheet2!Print_Area</vt:lpstr>
      <vt:lpstr>Sheet4!Print_Area</vt:lpstr>
      <vt:lpstr>Sheet5!Print_Area</vt:lpstr>
      <vt:lpstr>Sheet7!Print_Area</vt:lpstr>
      <vt:lpstr>target!Print_Area</vt:lpstr>
      <vt:lpstr>'RPJMD Kecamatan'!Print_Titles</vt:lpstr>
      <vt:lpstr>target!Print_Titles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L840</dc:creator>
  <cp:lastModifiedBy>L840</cp:lastModifiedBy>
  <cp:lastPrinted>2019-02-25T03:38:38Z</cp:lastPrinted>
  <dcterms:created xsi:type="dcterms:W3CDTF">2016-11-04T02:42:38Z</dcterms:created>
  <dcterms:modified xsi:type="dcterms:W3CDTF">2019-02-25T10:04:35Z</dcterms:modified>
</cp:coreProperties>
</file>